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Dashboard" sheetId="1" state="visible" r:id="rId3"/>
    <sheet name="Reference" sheetId="2" state="visible" r:id="rId4"/>
    <sheet name="Reel Log" sheetId="3" state="visible" r:id="rId5"/>
    <sheet name="Bake Log" sheetId="4" state="visible" r:id="rId6"/>
  </sheets>
  <calcPr iterateCount="100" refMode="A1" iterate="false" iterateDelta="0.0001"/>
  <extLst>
    <ext xmlns:loext="http://schemas.libreoffice.org/" uri="{7626C862-2A13-11E5-B345-FEFF819CDC9F}">
      <loext:extCalcPr stringRefSyntax="ExcelA1"/>
    </ext>
  </extLst>
</workbook>
</file>

<file path=xl/comments3.xml><?xml version="1.0" encoding="utf-8"?>
<comments xmlns="http://schemas.openxmlformats.org/spreadsheetml/2006/main" xmlns:xdr="http://schemas.openxmlformats.org/drawingml/2006/spreadsheetDrawing">
  <authors>
    <author>Unknown Author</author>
  </authors>
  <commentList>
    <comment ref="C3" authorId="0">
      <text>
        <r>
          <rPr>
            <sz val="10"/>
            <rFont val="Arial"/>
            <family val="2"/>
          </rPr>
          <t xml:space="preserve">How to enter the opening date and time:
1. Press Ctrl+;  (inserts today's date)
2. Press Space
3. Type the time manually, e.g. 14:30
4. Press Enter
Note: Ctrl+Shift+; does not work on Finnish keyboard layout.
Cell format: DD/MM/YYYY HH:MM</t>
        </r>
      </text>
    </comment>
  </commentList>
</comments>
</file>

<file path=xl/sharedStrings.xml><?xml version="1.0" encoding="utf-8"?>
<sst xmlns="http://schemas.openxmlformats.org/spreadsheetml/2006/main" count="121" uniqueCount="90">
  <si>
    <t xml:space="preserve">MSL TRACKER — Dashboard</t>
  </si>
  <si>
    <t xml:space="preserve">Dashboard updates automatically each time the file is opened. Counts above reflect current floor life status.</t>
  </si>
  <si>
    <t xml:space="preserve">Active Reels</t>
  </si>
  <si>
    <t xml:space="preserve">OK</t>
  </si>
  <si>
    <t xml:space="preserve">Caution (&lt;24h)</t>
  </si>
  <si>
    <t xml:space="preserve">Warning (&lt;12h)</t>
  </si>
  <si>
    <t xml:space="preserve">EXPIRED</t>
  </si>
  <si>
    <t xml:space="preserve">Active Reels – Status Overview</t>
  </si>
  <si>
    <t xml:space="preserve">Reel ID</t>
  </si>
  <si>
    <t xml:space="preserve">MSL</t>
  </si>
  <si>
    <t xml:space="preserve">Adj. Life (h)</t>
  </si>
  <si>
    <t xml:space="preserve">Exposed (h)</t>
  </si>
  <si>
    <t xml:space="preserve">Remaining (h)</t>
  </si>
  <si>
    <t xml:space="preserve">Bakes</t>
  </si>
  <si>
    <t xml:space="preserve">STATUS</t>
  </si>
  <si>
    <t xml:space="preserve">Status Legend</t>
  </si>
  <si>
    <t xml:space="preserve">Floor life remaining &gt; 24 hours</t>
  </si>
  <si>
    <t xml:space="preserve">CAUTION &lt;24h</t>
  </si>
  <si>
    <t xml:space="preserve">Between 12 and 24 hours remaining</t>
  </si>
  <si>
    <t xml:space="preserve">WARNING &lt;12h</t>
  </si>
  <si>
    <t xml:space="preserve">Less than 12 hours remaining</t>
  </si>
  <si>
    <t xml:space="preserve">Floor life exceeded. Bake or scrap.</t>
  </si>
  <si>
    <t xml:space="preserve">OK – MSL1</t>
  </si>
  <si>
    <t xml:space="preserve">MSL 1: unlimited floor life</t>
  </si>
  <si>
    <t xml:space="preserve">Not Started</t>
  </si>
  <si>
    <t xml:space="preserve">Reel not yet opened from dry pack</t>
  </si>
  <si>
    <t xml:space="preserve">SMTCalc.com  |  MSL Tracker v1.0  |  Free tools for electronics manufacturing professionals  |  smtcalc.com</t>
  </si>
  <si>
    <t xml:space="preserve">Table 1 – Floor Life by MSL Level (J-STD-033D, 30°C/60%RH)</t>
  </si>
  <si>
    <t xml:space="preserve">Table 2 – Floor Life RH Correction (J-STD-033D)</t>
  </si>
  <si>
    <t xml:space="preserve">MSL Level</t>
  </si>
  <si>
    <t xml:space="preserve">Floor Life (hours)</t>
  </si>
  <si>
    <t xml:space="preserve">Notes</t>
  </si>
  <si>
    <t xml:space="preserve">Ambient RH (%)</t>
  </si>
  <si>
    <t xml:space="preserve">Multiplier</t>
  </si>
  <si>
    <t xml:space="preserve">Unlimited</t>
  </si>
  <si>
    <t xml:space="preserve">No restriction</t>
  </si>
  <si>
    <t xml:space="preserve">&lt;10</t>
  </si>
  <si>
    <t xml:space="preserve">Dry cabinet / N2 storage</t>
  </si>
  <si>
    <t xml:space="preserve">4 weeks</t>
  </si>
  <si>
    <t xml:space="preserve">10–&lt;30</t>
  </si>
  <si>
    <t xml:space="preserve">Very dry room</t>
  </si>
  <si>
    <t xml:space="preserve">2a</t>
  </si>
  <si>
    <t xml:space="preserve">2 weeks</t>
  </si>
  <si>
    <t xml:space="preserve">30–&lt;40</t>
  </si>
  <si>
    <t xml:space="preserve">Controlled dry room</t>
  </si>
  <si>
    <t xml:space="preserve">1 week</t>
  </si>
  <si>
    <t xml:space="preserve">40–&lt;50</t>
  </si>
  <si>
    <t xml:space="preserve">Mild benefit</t>
  </si>
  <si>
    <t xml:space="preserve">72 hours</t>
  </si>
  <si>
    <t xml:space="preserve">50–60</t>
  </si>
  <si>
    <t xml:space="preserve">Standard reference</t>
  </si>
  <si>
    <t xml:space="preserve">48 hours</t>
  </si>
  <si>
    <t xml:space="preserve">&gt;60</t>
  </si>
  <si>
    <t xml:space="preserve">Accelerates moisture uptake – reduce floor life</t>
  </si>
  <si>
    <t xml:space="preserve">5a</t>
  </si>
  <si>
    <t xml:space="preserve">24 hours</t>
  </si>
  <si>
    <t xml:space="preserve">TOL</t>
  </si>
  <si>
    <t xml:space="preserve">Time on Label – handle with care</t>
  </si>
  <si>
    <t xml:space="preserve">Table 3 – Bake Recovery Times (J-STD-033D) – hours of bake required to restore full floor life</t>
  </si>
  <si>
    <t xml:space="preserve">125°C Bake (max package temp must allow it)</t>
  </si>
  <si>
    <t xml:space="preserve">40°C / 5% RH Bake (safe for all packages)</t>
  </si>
  <si>
    <t xml:space="preserve">Bake Time (hours)</t>
  </si>
  <si>
    <t xml:space="preserve">5</t>
  </si>
  <si>
    <t xml:space="preserve">Or use 40°C/168h</t>
  </si>
  <si>
    <t xml:space="preserve">7 days</t>
  </si>
  <si>
    <t xml:space="preserve">10</t>
  </si>
  <si>
    <t xml:space="preserve">Or use 40°C/336h</t>
  </si>
  <si>
    <t xml:space="preserve">14 days</t>
  </si>
  <si>
    <t xml:space="preserve">Source: J-STD-033D, JEDEC / IPC Joint Standard, 2018. Tables 4-1, 4-2, 5-1, 5-2.</t>
  </si>
  <si>
    <t xml:space="preserve">MSL TRACKER — Reel / Tray Log</t>
  </si>
  <si>
    <t xml:space="preserve">Enter data in blue columns. Date &amp; Time: press Ctrl+; for today's date, then Space, then type time manually (e.g. 14:30 or 14.30). Status and floor life columns calculate automatically. Log bake events in the Bake Log sheet.</t>
  </si>
  <si>
    <t xml:space="preserve">Opened (Date &amp; Time)</t>
  </si>
  <si>
    <t xml:space="preserve">RH Multiplier</t>
  </si>
  <si>
    <t xml:space="preserve">Base Floor Life (h)</t>
  </si>
  <si>
    <t xml:space="preserve">Adj. Floor Life (h)</t>
  </si>
  <si>
    <t xml:space="preserve">Bake Count</t>
  </si>
  <si>
    <t xml:space="preserve">Recovered Hours</t>
  </si>
  <si>
    <t xml:space="preserve">Hours Exposed</t>
  </si>
  <si>
    <t xml:space="preserve">Hours Remaining</t>
  </si>
  <si>
    <t xml:space="preserve">MSL TRACKER — Bake Log</t>
  </si>
  <si>
    <t xml:space="preserve">Log every bake event here. Reel ID must match exactly the ID in Reel Log. Recovered Hours (col J) feeds back into the Reel Log automatically. Recovery granted only when Actual Bake &gt;= Required Bake (J-STD-033D Table 4-1, over-72h row).</t>
  </si>
  <si>
    <t xml:space="preserve">Bake Start Date</t>
  </si>
  <si>
    <t xml:space="preserve">Bake Start Time</t>
  </si>
  <si>
    <t xml:space="preserve">Bake End Date</t>
  </si>
  <si>
    <t xml:space="preserve">Bake End Time</t>
  </si>
  <si>
    <t xml:space="preserve">Pkg Thickness (mm)</t>
  </si>
  <si>
    <t xml:space="preserve">Bake Temp (°C)</t>
  </si>
  <si>
    <t xml:space="preserve">Actual Bake (h)</t>
  </si>
  <si>
    <t xml:space="preserve">Required Bake (h)</t>
  </si>
  <si>
    <t xml:space="preserve">Operator</t>
  </si>
</sst>
</file>

<file path=xl/styles.xml><?xml version="1.0" encoding="utf-8"?>
<styleSheet xmlns="http://schemas.openxmlformats.org/spreadsheetml/2006/main">
  <numFmts count="8">
    <numFmt numFmtId="164" formatCode="General"/>
    <numFmt numFmtId="165" formatCode="0"/>
    <numFmt numFmtId="166" formatCode="General"/>
    <numFmt numFmtId="167" formatCode="0.0"/>
    <numFmt numFmtId="168" formatCode="dd/mm/yyyy\ hh:mm"/>
    <numFmt numFmtId="169" formatCode="0.00"/>
    <numFmt numFmtId="170" formatCode="dd/mm/yyyy"/>
    <numFmt numFmtId="171" formatCode="hh:mm"/>
  </numFmts>
  <fonts count="22">
    <font>
      <sz val="11"/>
      <color theme="1"/>
      <name val="Calibri"/>
      <family val="2"/>
      <charset val="1"/>
    </font>
    <font>
      <sz val="10"/>
      <name val="Arial"/>
      <family val="0"/>
    </font>
    <font>
      <sz val="10"/>
      <name val="Arial"/>
      <family val="0"/>
    </font>
    <font>
      <sz val="10"/>
      <name val="Arial"/>
      <family val="0"/>
    </font>
    <font>
      <b val="true"/>
      <sz val="16"/>
      <color rgb="FFFFFFFF"/>
      <name val="Arial"/>
      <family val="0"/>
      <charset val="1"/>
    </font>
    <font>
      <sz val="9"/>
      <color rgb="FF595959"/>
      <name val="Arial"/>
      <family val="0"/>
      <charset val="1"/>
    </font>
    <font>
      <b val="true"/>
      <sz val="9"/>
      <color rgb="FFFFFFFF"/>
      <name val="Arial"/>
      <family val="0"/>
      <charset val="1"/>
    </font>
    <font>
      <b val="true"/>
      <sz val="22"/>
      <color rgb="FFFFFFFF"/>
      <name val="Arial"/>
      <family val="0"/>
      <charset val="1"/>
    </font>
    <font>
      <b val="true"/>
      <sz val="11"/>
      <color rgb="FFFFFFFF"/>
      <name val="Arial"/>
      <family val="0"/>
      <charset val="1"/>
    </font>
    <font>
      <b val="true"/>
      <sz val="10"/>
      <color rgb="FF1F3864"/>
      <name val="Arial"/>
      <family val="0"/>
      <charset val="1"/>
    </font>
    <font>
      <sz val="10"/>
      <color rgb="FF000000"/>
      <name val="Arial"/>
      <family val="0"/>
      <charset val="1"/>
    </font>
    <font>
      <b val="true"/>
      <sz val="10"/>
      <color rgb="FF375623"/>
      <name val="Arial"/>
      <family val="0"/>
      <charset val="1"/>
    </font>
    <font>
      <b val="true"/>
      <sz val="10"/>
      <color rgb="FF7F6000"/>
      <name val="Arial"/>
      <family val="0"/>
      <charset val="1"/>
    </font>
    <font>
      <b val="true"/>
      <sz val="10"/>
      <color rgb="FF7F3F00"/>
      <name val="Arial"/>
      <family val="0"/>
      <charset val="1"/>
    </font>
    <font>
      <b val="true"/>
      <sz val="10"/>
      <color rgb="FFC00000"/>
      <name val="Arial"/>
      <family val="0"/>
      <charset val="1"/>
    </font>
    <font>
      <b val="true"/>
      <sz val="10"/>
      <color rgb="FF595959"/>
      <name val="Arial"/>
      <family val="0"/>
      <charset val="1"/>
    </font>
    <font>
      <sz val="9"/>
      <color rgb="FFFFFFFF"/>
      <name val="Arial"/>
      <family val="0"/>
      <charset val="1"/>
    </font>
    <font>
      <b val="true"/>
      <sz val="10"/>
      <color rgb="FF000000"/>
      <name val="Arial"/>
      <family val="0"/>
      <charset val="1"/>
    </font>
    <font>
      <b val="true"/>
      <sz val="14"/>
      <color rgb="FFFFFFFF"/>
      <name val="Arial"/>
      <family val="0"/>
      <charset val="1"/>
    </font>
    <font>
      <b val="true"/>
      <sz val="10"/>
      <color rgb="FFFFFFFF"/>
      <name val="Arial"/>
      <family val="0"/>
      <charset val="1"/>
    </font>
    <font>
      <sz val="10"/>
      <color rgb="FF00308F"/>
      <name val="Arial"/>
      <family val="0"/>
      <charset val="1"/>
    </font>
    <font>
      <sz val="10"/>
      <name val="Arial"/>
      <family val="2"/>
    </font>
  </fonts>
  <fills count="16">
    <fill>
      <patternFill patternType="none"/>
    </fill>
    <fill>
      <patternFill patternType="gray125"/>
    </fill>
    <fill>
      <patternFill patternType="solid">
        <fgColor rgb="FF2E75B6"/>
        <bgColor rgb="FF0066CC"/>
      </patternFill>
    </fill>
    <fill>
      <patternFill patternType="solid">
        <fgColor rgb="FFFFF2CC"/>
        <bgColor rgb="FFFCE4D6"/>
      </patternFill>
    </fill>
    <fill>
      <patternFill patternType="solid">
        <fgColor rgb="FF1F3864"/>
        <bgColor rgb="FF333399"/>
      </patternFill>
    </fill>
    <fill>
      <patternFill patternType="solid">
        <fgColor rgb="FF375623"/>
        <bgColor rgb="FF595959"/>
      </patternFill>
    </fill>
    <fill>
      <patternFill patternType="solid">
        <fgColor rgb="FF7F6000"/>
        <bgColor rgb="FF7F3F00"/>
      </patternFill>
    </fill>
    <fill>
      <patternFill patternType="solid">
        <fgColor rgb="FFC55A11"/>
        <bgColor rgb="FFED7D31"/>
      </patternFill>
    </fill>
    <fill>
      <patternFill patternType="solid">
        <fgColor rgb="FFC00000"/>
        <bgColor rgb="FF800000"/>
      </patternFill>
    </fill>
    <fill>
      <patternFill patternType="solid">
        <fgColor rgb="FFD6E4F7"/>
        <bgColor rgb="FFE2EFDA"/>
      </patternFill>
    </fill>
    <fill>
      <patternFill patternType="solid">
        <fgColor rgb="FFFFFFFF"/>
        <bgColor rgb="FFEBF3FB"/>
      </patternFill>
    </fill>
    <fill>
      <patternFill patternType="solid">
        <fgColor rgb="FFE2EFDA"/>
        <bgColor rgb="FFEBF3FB"/>
      </patternFill>
    </fill>
    <fill>
      <patternFill patternType="solid">
        <fgColor rgb="FFFFD966"/>
        <bgColor rgb="FFFFCC00"/>
      </patternFill>
    </fill>
    <fill>
      <patternFill patternType="solid">
        <fgColor rgb="FFFCE4D6"/>
        <bgColor rgb="FFFFF2CC"/>
      </patternFill>
    </fill>
    <fill>
      <patternFill patternType="solid">
        <fgColor rgb="FFEBF3FB"/>
        <bgColor rgb="FFE2EFDA"/>
      </patternFill>
    </fill>
    <fill>
      <patternFill patternType="solid">
        <fgColor rgb="FFED7D31"/>
        <bgColor rgb="FFFF8080"/>
      </patternFill>
    </fill>
  </fills>
  <borders count="5">
    <border diagonalUp="false" diagonalDown="false">
      <left/>
      <right/>
      <top/>
      <bottom/>
      <diagonal/>
    </border>
    <border diagonalUp="false" diagonalDown="false">
      <left style="medium"/>
      <right style="medium"/>
      <top style="medium"/>
      <bottom style="medium"/>
      <diagonal/>
    </border>
    <border diagonalUp="false" diagonalDown="false">
      <left style="thin">
        <color rgb="FFBDD7EE"/>
      </left>
      <right style="thin">
        <color rgb="FFBDD7EE"/>
      </right>
      <top style="thin">
        <color rgb="FFBDD7EE"/>
      </top>
      <bottom style="thin">
        <color rgb="FFBDD7EE"/>
      </bottom>
      <diagonal/>
    </border>
    <border diagonalUp="false" diagonalDown="false">
      <left style="thin">
        <color rgb="FFBDD7EE"/>
      </left>
      <right/>
      <top style="thin">
        <color rgb="FFBDD7EE"/>
      </top>
      <bottom style="thin">
        <color rgb="FFBDD7EE"/>
      </bottom>
      <diagonal/>
    </border>
    <border diagonalUp="false" diagonalDown="false">
      <left style="medium"/>
      <right/>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true" indent="0" shrinkToFit="false"/>
      <protection locked="true" hidden="false"/>
    </xf>
    <xf numFmtId="164" fontId="5" fillId="3" borderId="0" xfId="0" applyFont="true" applyBorder="true" applyAlignment="true" applyProtection="false">
      <alignment horizontal="center" vertical="center" textRotation="0" wrapText="true" indent="0" shrinkToFit="false"/>
      <protection locked="true" hidden="false"/>
    </xf>
    <xf numFmtId="164" fontId="6" fillId="4" borderId="1" xfId="0" applyFont="true" applyBorder="true" applyAlignment="true" applyProtection="false">
      <alignment horizontal="center" vertical="center" textRotation="0" wrapText="true" indent="0" shrinkToFit="false"/>
      <protection locked="true" hidden="false"/>
    </xf>
    <xf numFmtId="164" fontId="6" fillId="5" borderId="1" xfId="0" applyFont="true" applyBorder="true" applyAlignment="true" applyProtection="false">
      <alignment horizontal="center" vertical="center" textRotation="0" wrapText="true" indent="0" shrinkToFit="false"/>
      <protection locked="true" hidden="false"/>
    </xf>
    <xf numFmtId="164" fontId="6" fillId="6" borderId="1" xfId="0" applyFont="true" applyBorder="true" applyAlignment="true" applyProtection="false">
      <alignment horizontal="center" vertical="center" textRotation="0" wrapText="true" indent="0" shrinkToFit="false"/>
      <protection locked="true" hidden="false"/>
    </xf>
    <xf numFmtId="164" fontId="6" fillId="7" borderId="1" xfId="0" applyFont="true" applyBorder="true" applyAlignment="true" applyProtection="false">
      <alignment horizontal="center" vertical="center" textRotation="0" wrapText="true" indent="0" shrinkToFit="false"/>
      <protection locked="true" hidden="false"/>
    </xf>
    <xf numFmtId="164" fontId="6" fillId="8" borderId="1" xfId="0" applyFont="true" applyBorder="true" applyAlignment="true" applyProtection="false">
      <alignment horizontal="center" vertical="center" textRotation="0" wrapText="true" indent="0" shrinkToFit="false"/>
      <protection locked="true" hidden="false"/>
    </xf>
    <xf numFmtId="165" fontId="7" fillId="4" borderId="1" xfId="0" applyFont="true" applyBorder="true" applyAlignment="true" applyProtection="false">
      <alignment horizontal="center" vertical="center" textRotation="0" wrapText="true" indent="0" shrinkToFit="false"/>
      <protection locked="true" hidden="false"/>
    </xf>
    <xf numFmtId="165" fontId="7" fillId="5" borderId="1" xfId="0" applyFont="true" applyBorder="true" applyAlignment="true" applyProtection="false">
      <alignment horizontal="center" vertical="center" textRotation="0" wrapText="true" indent="0" shrinkToFit="false"/>
      <protection locked="true" hidden="false"/>
    </xf>
    <xf numFmtId="165" fontId="7" fillId="6" borderId="1" xfId="0" applyFont="true" applyBorder="true" applyAlignment="true" applyProtection="false">
      <alignment horizontal="center" vertical="center" textRotation="0" wrapText="true" indent="0" shrinkToFit="false"/>
      <protection locked="true" hidden="false"/>
    </xf>
    <xf numFmtId="165" fontId="7" fillId="7" borderId="1" xfId="0" applyFont="true" applyBorder="true" applyAlignment="true" applyProtection="false">
      <alignment horizontal="center" vertical="center" textRotation="0" wrapText="true" indent="0" shrinkToFit="false"/>
      <protection locked="true" hidden="false"/>
    </xf>
    <xf numFmtId="165" fontId="7" fillId="8" borderId="1" xfId="0" applyFont="true" applyBorder="true" applyAlignment="true" applyProtection="false">
      <alignment horizontal="center" vertical="center" textRotation="0" wrapText="true" indent="0" shrinkToFit="false"/>
      <protection locked="true" hidden="false"/>
    </xf>
    <xf numFmtId="164" fontId="8" fillId="4" borderId="0" xfId="0" applyFont="true" applyBorder="true" applyAlignment="true" applyProtection="false">
      <alignment horizontal="center" vertical="center" textRotation="0" wrapText="true" indent="0" shrinkToFit="false"/>
      <protection locked="true" hidden="false"/>
    </xf>
    <xf numFmtId="164" fontId="9" fillId="9" borderId="1" xfId="0" applyFont="true" applyBorder="true" applyAlignment="true" applyProtection="false">
      <alignment horizontal="center" vertical="center" textRotation="0" wrapText="true" indent="0" shrinkToFit="false"/>
      <protection locked="true" hidden="false"/>
    </xf>
    <xf numFmtId="166" fontId="10" fillId="10" borderId="2" xfId="0" applyFont="true" applyBorder="true" applyAlignment="true" applyProtection="false">
      <alignment horizontal="center" vertical="center" textRotation="0" wrapText="true" indent="0" shrinkToFit="false"/>
      <protection locked="true" hidden="false"/>
    </xf>
    <xf numFmtId="165" fontId="10" fillId="10" borderId="2" xfId="0" applyFont="true" applyBorder="true" applyAlignment="true" applyProtection="false">
      <alignment horizontal="center" vertical="center" textRotation="0" wrapText="true" indent="0" shrinkToFit="false"/>
      <protection locked="true" hidden="false"/>
    </xf>
    <xf numFmtId="167" fontId="10" fillId="10" borderId="2" xfId="0" applyFont="true" applyBorder="true" applyAlignment="true" applyProtection="false">
      <alignment horizontal="center" vertical="center" textRotation="0" wrapText="true" indent="0" shrinkToFit="false"/>
      <protection locked="true" hidden="false"/>
    </xf>
    <xf numFmtId="164" fontId="10" fillId="10" borderId="2" xfId="0" applyFont="true" applyBorder="true" applyAlignment="true" applyProtection="false">
      <alignment horizontal="center" vertical="center" textRotation="0" wrapText="true" indent="0" shrinkToFit="false"/>
      <protection locked="true" hidden="false"/>
    </xf>
    <xf numFmtId="164" fontId="9" fillId="9" borderId="3" xfId="0" applyFont="true" applyBorder="true" applyAlignment="true" applyProtection="false">
      <alignment horizontal="center" vertical="center" textRotation="0" wrapText="true" indent="0" shrinkToFit="false"/>
      <protection locked="true" hidden="false"/>
    </xf>
    <xf numFmtId="164" fontId="11" fillId="11" borderId="2" xfId="0" applyFont="true" applyBorder="true" applyAlignment="true" applyProtection="false">
      <alignment horizontal="center" vertical="center" textRotation="0" wrapText="true" indent="0" shrinkToFit="false"/>
      <protection locked="true" hidden="false"/>
    </xf>
    <xf numFmtId="164" fontId="10" fillId="11" borderId="3" xfId="0" applyFont="true" applyBorder="true" applyAlignment="true" applyProtection="false">
      <alignment horizontal="left" vertical="center" textRotation="0" wrapText="true" indent="0" shrinkToFit="false"/>
      <protection locked="true" hidden="false"/>
    </xf>
    <xf numFmtId="164" fontId="12" fillId="3" borderId="2" xfId="0" applyFont="true" applyBorder="true" applyAlignment="true" applyProtection="false">
      <alignment horizontal="center" vertical="center" textRotation="0" wrapText="true" indent="0" shrinkToFit="false"/>
      <protection locked="true" hidden="false"/>
    </xf>
    <xf numFmtId="164" fontId="10" fillId="3" borderId="3" xfId="0" applyFont="true" applyBorder="true" applyAlignment="true" applyProtection="false">
      <alignment horizontal="left" vertical="center" textRotation="0" wrapText="true" indent="0" shrinkToFit="false"/>
      <protection locked="true" hidden="false"/>
    </xf>
    <xf numFmtId="164" fontId="13" fillId="12" borderId="2" xfId="0" applyFont="true" applyBorder="true" applyAlignment="true" applyProtection="false">
      <alignment horizontal="center" vertical="center" textRotation="0" wrapText="true" indent="0" shrinkToFit="false"/>
      <protection locked="true" hidden="false"/>
    </xf>
    <xf numFmtId="164" fontId="10" fillId="12" borderId="3" xfId="0" applyFont="true" applyBorder="true" applyAlignment="true" applyProtection="false">
      <alignment horizontal="left" vertical="center" textRotation="0" wrapText="true" indent="0" shrinkToFit="false"/>
      <protection locked="true" hidden="false"/>
    </xf>
    <xf numFmtId="164" fontId="14" fillId="13" borderId="2" xfId="0" applyFont="true" applyBorder="true" applyAlignment="true" applyProtection="false">
      <alignment horizontal="center" vertical="center" textRotation="0" wrapText="true" indent="0" shrinkToFit="false"/>
      <protection locked="true" hidden="false"/>
    </xf>
    <xf numFmtId="164" fontId="10" fillId="13" borderId="3" xfId="0" applyFont="true" applyBorder="true" applyAlignment="true" applyProtection="false">
      <alignment horizontal="left" vertical="center" textRotation="0" wrapText="true" indent="0" shrinkToFit="false"/>
      <protection locked="true" hidden="false"/>
    </xf>
    <xf numFmtId="164" fontId="15" fillId="10" borderId="2" xfId="0" applyFont="true" applyBorder="true" applyAlignment="true" applyProtection="false">
      <alignment horizontal="center" vertical="center" textRotation="0" wrapText="true" indent="0" shrinkToFit="false"/>
      <protection locked="true" hidden="false"/>
    </xf>
    <xf numFmtId="164" fontId="10" fillId="10" borderId="3" xfId="0" applyFont="true" applyBorder="true" applyAlignment="true" applyProtection="false">
      <alignment horizontal="left" vertical="center" textRotation="0" wrapText="true" indent="0" shrinkToFit="false"/>
      <protection locked="true" hidden="false"/>
    </xf>
    <xf numFmtId="164" fontId="16" fillId="2" borderId="4" xfId="0" applyFont="true" applyBorder="true" applyAlignment="true" applyProtection="false">
      <alignment horizontal="center" vertical="center" textRotation="0" wrapText="true" indent="0" shrinkToFit="false"/>
      <protection locked="true" hidden="false"/>
    </xf>
    <xf numFmtId="164" fontId="8" fillId="4" borderId="4" xfId="0" applyFont="true" applyBorder="true" applyAlignment="true" applyProtection="false">
      <alignment horizontal="center" vertical="center" textRotation="0" wrapText="true" indent="0" shrinkToFit="false"/>
      <protection locked="true" hidden="false"/>
    </xf>
    <xf numFmtId="164" fontId="17" fillId="9" borderId="2" xfId="0" applyFont="true" applyBorder="true" applyAlignment="true" applyProtection="false">
      <alignment horizontal="center" vertical="center" textRotation="0" wrapText="true" indent="0" shrinkToFit="false"/>
      <protection locked="true" hidden="false"/>
    </xf>
    <xf numFmtId="164" fontId="10" fillId="14" borderId="2"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center" vertical="center" textRotation="0" wrapText="true" indent="0" shrinkToFit="false"/>
      <protection locked="true" hidden="false"/>
    </xf>
    <xf numFmtId="164" fontId="5" fillId="3" borderId="0" xfId="0" applyFont="true" applyBorder="true" applyAlignment="true" applyProtection="false">
      <alignment horizontal="left" vertical="center" textRotation="0" wrapText="true" indent="0" shrinkToFit="false"/>
      <protection locked="true" hidden="false"/>
    </xf>
    <xf numFmtId="164" fontId="19" fillId="4" borderId="1" xfId="0" applyFont="true" applyBorder="true" applyAlignment="true" applyProtection="false">
      <alignment horizontal="center" vertical="center" textRotation="0" wrapText="true" indent="0" shrinkToFit="false"/>
      <protection locked="true" hidden="false"/>
    </xf>
    <xf numFmtId="164" fontId="20" fillId="14" borderId="2" xfId="0" applyFont="true" applyBorder="true" applyAlignment="true" applyProtection="false">
      <alignment horizontal="center" vertical="center" textRotation="0" wrapText="true" indent="0" shrinkToFit="false"/>
      <protection locked="true" hidden="false"/>
    </xf>
    <xf numFmtId="168" fontId="20" fillId="14" borderId="2" xfId="0" applyFont="true" applyBorder="true" applyAlignment="true" applyProtection="false">
      <alignment horizontal="center" vertical="center" textRotation="0" wrapText="true" indent="0" shrinkToFit="false"/>
      <protection locked="true" hidden="false"/>
    </xf>
    <xf numFmtId="169" fontId="10" fillId="10" borderId="2" xfId="0" applyFont="true" applyBorder="true" applyAlignment="true" applyProtection="false">
      <alignment horizontal="center" vertical="center" textRotation="0" wrapText="true" indent="0" shrinkToFit="false"/>
      <protection locked="true" hidden="false"/>
    </xf>
    <xf numFmtId="164" fontId="18" fillId="15" borderId="0" xfId="0" applyFont="true" applyBorder="true" applyAlignment="true" applyProtection="false">
      <alignment horizontal="center" vertical="center" textRotation="0" wrapText="true" indent="0" shrinkToFit="false"/>
      <protection locked="true" hidden="false"/>
    </xf>
    <xf numFmtId="164" fontId="19" fillId="15" borderId="1" xfId="0" applyFont="true" applyBorder="true" applyAlignment="true" applyProtection="false">
      <alignment horizontal="center" vertical="center" textRotation="0" wrapText="true" indent="0" shrinkToFit="false"/>
      <protection locked="true" hidden="false"/>
    </xf>
    <xf numFmtId="170" fontId="20" fillId="14" borderId="2" xfId="0" applyFont="true" applyBorder="true" applyAlignment="true" applyProtection="false">
      <alignment horizontal="center" vertical="center" textRotation="0" wrapText="true" indent="0" shrinkToFit="false"/>
      <protection locked="true" hidden="false"/>
    </xf>
    <xf numFmtId="171" fontId="20" fillId="14" borderId="2"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4">
    <dxf>
      <font>
        <name val="Arial"/>
        <charset val="1"/>
        <family val="0"/>
        <b val="1"/>
        <color rgb="FFC00000"/>
        <sz val="10"/>
      </font>
      <fill>
        <patternFill>
          <bgColor rgb="FFFCE4D6"/>
        </patternFill>
      </fill>
    </dxf>
    <dxf>
      <font>
        <name val="Arial"/>
        <charset val="1"/>
        <family val="0"/>
        <b val="1"/>
        <color rgb="FF7F3F00"/>
        <sz val="10"/>
      </font>
      <fill>
        <patternFill>
          <bgColor rgb="FFFFD966"/>
        </patternFill>
      </fill>
    </dxf>
    <dxf>
      <font>
        <name val="Arial"/>
        <charset val="1"/>
        <family val="0"/>
        <b val="1"/>
        <color rgb="FF7F6000"/>
        <sz val="10"/>
      </font>
      <fill>
        <patternFill>
          <bgColor rgb="FFFFF2CC"/>
        </patternFill>
      </fill>
    </dxf>
    <dxf>
      <font>
        <name val="Arial"/>
        <charset val="1"/>
        <family val="0"/>
        <color rgb="FF375623"/>
        <sz val="10"/>
      </font>
      <fill>
        <patternFill>
          <bgColor rgb="FFE2EFDA"/>
        </patternFill>
      </fill>
    </dxf>
  </dxfs>
  <colors>
    <indexedColors>
      <rgbColor rgb="FF000000"/>
      <rgbColor rgb="FFFFFFFF"/>
      <rgbColor rgb="FFC00000"/>
      <rgbColor rgb="FF00FF00"/>
      <rgbColor rgb="FF0000FF"/>
      <rgbColor rgb="FFFFFF00"/>
      <rgbColor rgb="FFFF00FF"/>
      <rgbColor rgb="FF00FFFF"/>
      <rgbColor rgb="FF800000"/>
      <rgbColor rgb="FF008000"/>
      <rgbColor rgb="FF000080"/>
      <rgbColor rgb="FF7F6000"/>
      <rgbColor rgb="FF800080"/>
      <rgbColor rgb="FF008080"/>
      <rgbColor rgb="FFC0C0C0"/>
      <rgbColor rgb="FF808080"/>
      <rgbColor rgb="FF9999FF"/>
      <rgbColor rgb="FFC55A11"/>
      <rgbColor rgb="FFFFF2CC"/>
      <rgbColor rgb="FFEBF3FB"/>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D6E4F7"/>
      <rgbColor rgb="FFE2EFDA"/>
      <rgbColor rgb="FFFCE4D6"/>
      <rgbColor rgb="FF99CCFF"/>
      <rgbColor rgb="FFFF99CC"/>
      <rgbColor rgb="FFCC99FF"/>
      <rgbColor rgb="FFFFD966"/>
      <rgbColor rgb="FF2E75B6"/>
      <rgbColor rgb="FF33CCCC"/>
      <rgbColor rgb="FF99CC00"/>
      <rgbColor rgb="FFFFCC00"/>
      <rgbColor rgb="FFFF9900"/>
      <rgbColor rgb="FFED7D31"/>
      <rgbColor rgb="FF595959"/>
      <rgbColor rgb="FF969696"/>
      <rgbColor rgb="FF00308F"/>
      <rgbColor rgb="FF339966"/>
      <rgbColor rgb="FF003300"/>
      <rgbColor rgb="FF375623"/>
      <rgbColor rgb="FF7F3F00"/>
      <rgbColor rgb="FF993366"/>
      <rgbColor rgb="FF333399"/>
      <rgbColor rgb="FF1F3864"/>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0" ySplit="8" topLeftCell="A9"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14"/>
    <col collapsed="false" customWidth="true" hidden="false" outlineLevel="0" max="2" min="2" style="0" width="10"/>
    <col collapsed="false" customWidth="true" hidden="false" outlineLevel="0" max="5" min="3" style="0" width="14"/>
    <col collapsed="false" customWidth="true" hidden="false" outlineLevel="0" max="6" min="6" style="0" width="10"/>
    <col collapsed="false" customWidth="true" hidden="false" outlineLevel="0" max="10" min="7" style="0" width="16"/>
  </cols>
  <sheetData>
    <row r="1" customFormat="false" ht="33.75" hidden="false" customHeight="true" outlineLevel="0" collapsed="false">
      <c r="A1" s="1" t="s">
        <v>0</v>
      </c>
      <c r="B1" s="1"/>
      <c r="C1" s="1"/>
      <c r="D1" s="1"/>
      <c r="E1" s="1"/>
      <c r="F1" s="1"/>
      <c r="G1" s="1"/>
    </row>
    <row r="2" customFormat="false" ht="15.75" hidden="false" customHeight="true" outlineLevel="0" collapsed="false">
      <c r="A2" s="2" t="s">
        <v>1</v>
      </c>
      <c r="B2" s="2"/>
      <c r="C2" s="2"/>
      <c r="D2" s="2"/>
      <c r="E2" s="2"/>
      <c r="F2" s="2"/>
      <c r="G2" s="2"/>
    </row>
    <row r="3" customFormat="false" ht="9.75" hidden="false" customHeight="true" outlineLevel="0" collapsed="false"/>
    <row r="4" customFormat="false" ht="19.5" hidden="false" customHeight="true" outlineLevel="0" collapsed="false">
      <c r="A4" s="3" t="s">
        <v>2</v>
      </c>
      <c r="B4" s="3"/>
      <c r="C4" s="4" t="s">
        <v>3</v>
      </c>
      <c r="D4" s="4"/>
      <c r="E4" s="5" t="s">
        <v>4</v>
      </c>
      <c r="F4" s="5"/>
      <c r="G4" s="6" t="s">
        <v>5</v>
      </c>
      <c r="H4" s="6"/>
      <c r="I4" s="7" t="s">
        <v>6</v>
      </c>
      <c r="J4" s="7"/>
    </row>
    <row r="5" customFormat="false" ht="48" hidden="false" customHeight="true" outlineLevel="0" collapsed="false">
      <c r="A5" s="8" t="n">
        <f aca="false">COUNTIF('Reel Log'!C4:C53,"&lt;&gt;"&amp;"")</f>
        <v>0</v>
      </c>
      <c r="B5" s="8"/>
      <c r="C5" s="9" t="n">
        <f aca="false">COUNTIF('Reel Log'!L4:L53,"OK")+COUNTIF('Reel Log'!L4:L53,"OK - MSL1")</f>
        <v>0</v>
      </c>
      <c r="D5" s="9"/>
      <c r="E5" s="10" t="n">
        <f aca="false">COUNTIF('Reel Log'!L4:L53,"CAUTION &lt;24h")</f>
        <v>0</v>
      </c>
      <c r="F5" s="10"/>
      <c r="G5" s="11" t="n">
        <f aca="false">COUNTIF('Reel Log'!L4:L53,"WARNING &lt;12h")</f>
        <v>0</v>
      </c>
      <c r="H5" s="11"/>
      <c r="I5" s="12" t="n">
        <f aca="false">COUNTIF('Reel Log'!L4:L53,"EXPIRED")</f>
        <v>0</v>
      </c>
      <c r="J5" s="12"/>
    </row>
    <row r="6" customFormat="false" ht="12" hidden="false" customHeight="true" outlineLevel="0" collapsed="false"/>
    <row r="7" customFormat="false" ht="21.75" hidden="false" customHeight="true" outlineLevel="0" collapsed="false">
      <c r="A7" s="13" t="s">
        <v>7</v>
      </c>
      <c r="B7" s="13"/>
      <c r="C7" s="13"/>
      <c r="D7" s="13"/>
      <c r="E7" s="13"/>
      <c r="F7" s="13"/>
      <c r="G7" s="13"/>
    </row>
    <row r="8" customFormat="false" ht="21.75" hidden="false" customHeight="true" outlineLevel="0" collapsed="false">
      <c r="A8" s="14" t="s">
        <v>8</v>
      </c>
      <c r="B8" s="14" t="s">
        <v>9</v>
      </c>
      <c r="C8" s="14" t="s">
        <v>10</v>
      </c>
      <c r="D8" s="14" t="s">
        <v>11</v>
      </c>
      <c r="E8" s="14" t="s">
        <v>12</v>
      </c>
      <c r="F8" s="14" t="s">
        <v>13</v>
      </c>
      <c r="G8" s="14" t="s">
        <v>14</v>
      </c>
    </row>
    <row r="9" customFormat="false" ht="18" hidden="false" customHeight="true" outlineLevel="0" collapsed="false">
      <c r="A9" s="15" t="n">
        <f aca="false">'Reel Log'!A4</f>
        <v>0</v>
      </c>
      <c r="B9" s="15" t="n">
        <f aca="false">'Reel Log'!B4</f>
        <v>0</v>
      </c>
      <c r="C9" s="16" t="str">
        <f aca="false">'Reel Log'!G4</f>
        <v/>
      </c>
      <c r="D9" s="17" t="str">
        <f aca="false">'Reel Log'!J4</f>
        <v/>
      </c>
      <c r="E9" s="17" t="str">
        <f aca="false">IFERROR(IF('Reel Log'!K4="","",IF(ISNUMBER('Reel Log'!K4),ROUND('Reel Log'!K4,1),'Reel Log'!K4)),"")</f>
        <v/>
      </c>
      <c r="F9" s="16" t="n">
        <f aca="false">'Reel Log'!H4</f>
        <v>0</v>
      </c>
      <c r="G9" s="18" t="str">
        <f aca="false">'Reel Log'!L4</f>
        <v>Not Started</v>
      </c>
    </row>
    <row r="10" customFormat="false" ht="18" hidden="false" customHeight="true" outlineLevel="0" collapsed="false">
      <c r="A10" s="15" t="n">
        <f aca="false">'Reel Log'!A5</f>
        <v>0</v>
      </c>
      <c r="B10" s="15" t="n">
        <f aca="false">'Reel Log'!B5</f>
        <v>0</v>
      </c>
      <c r="C10" s="16" t="str">
        <f aca="false">'Reel Log'!G5</f>
        <v/>
      </c>
      <c r="D10" s="17" t="str">
        <f aca="false">'Reel Log'!J5</f>
        <v/>
      </c>
      <c r="E10" s="17" t="str">
        <f aca="false">IFERROR(IF('Reel Log'!K5="","",IF(ISNUMBER('Reel Log'!K5),ROUND('Reel Log'!K5,1),'Reel Log'!K5)),"")</f>
        <v/>
      </c>
      <c r="F10" s="16" t="n">
        <f aca="false">'Reel Log'!H5</f>
        <v>0</v>
      </c>
      <c r="G10" s="18" t="str">
        <f aca="false">'Reel Log'!L5</f>
        <v>Not Started</v>
      </c>
    </row>
    <row r="11" customFormat="false" ht="18" hidden="false" customHeight="true" outlineLevel="0" collapsed="false">
      <c r="A11" s="15" t="n">
        <f aca="false">'Reel Log'!A6</f>
        <v>0</v>
      </c>
      <c r="B11" s="15" t="n">
        <f aca="false">'Reel Log'!B6</f>
        <v>0</v>
      </c>
      <c r="C11" s="16" t="str">
        <f aca="false">'Reel Log'!G6</f>
        <v/>
      </c>
      <c r="D11" s="17" t="str">
        <f aca="false">'Reel Log'!J6</f>
        <v/>
      </c>
      <c r="E11" s="17" t="str">
        <f aca="false">IFERROR(IF('Reel Log'!K6="","",IF(ISNUMBER('Reel Log'!K6),ROUND('Reel Log'!K6,1),'Reel Log'!K6)),"")</f>
        <v/>
      </c>
      <c r="F11" s="16" t="n">
        <f aca="false">'Reel Log'!H6</f>
        <v>0</v>
      </c>
      <c r="G11" s="18" t="str">
        <f aca="false">'Reel Log'!L6</f>
        <v>Not Started</v>
      </c>
    </row>
    <row r="12" customFormat="false" ht="18" hidden="false" customHeight="true" outlineLevel="0" collapsed="false">
      <c r="A12" s="15" t="n">
        <f aca="false">'Reel Log'!A7</f>
        <v>0</v>
      </c>
      <c r="B12" s="15" t="n">
        <f aca="false">'Reel Log'!B7</f>
        <v>0</v>
      </c>
      <c r="C12" s="16" t="str">
        <f aca="false">'Reel Log'!G7</f>
        <v/>
      </c>
      <c r="D12" s="17" t="str">
        <f aca="false">'Reel Log'!J7</f>
        <v/>
      </c>
      <c r="E12" s="17" t="str">
        <f aca="false">IFERROR(IF('Reel Log'!K7="","",IF(ISNUMBER('Reel Log'!K7),ROUND('Reel Log'!K7,1),'Reel Log'!K7)),"")</f>
        <v/>
      </c>
      <c r="F12" s="16" t="n">
        <f aca="false">'Reel Log'!H7</f>
        <v>0</v>
      </c>
      <c r="G12" s="18" t="str">
        <f aca="false">'Reel Log'!L7</f>
        <v>Not Started</v>
      </c>
    </row>
    <row r="13" customFormat="false" ht="18" hidden="false" customHeight="true" outlineLevel="0" collapsed="false">
      <c r="A13" s="15" t="n">
        <f aca="false">'Reel Log'!A8</f>
        <v>0</v>
      </c>
      <c r="B13" s="15" t="n">
        <f aca="false">'Reel Log'!B8</f>
        <v>0</v>
      </c>
      <c r="C13" s="16" t="str">
        <f aca="false">'Reel Log'!G8</f>
        <v/>
      </c>
      <c r="D13" s="17" t="str">
        <f aca="false">'Reel Log'!J8</f>
        <v/>
      </c>
      <c r="E13" s="17" t="str">
        <f aca="false">IFERROR(IF('Reel Log'!K8="","",IF(ISNUMBER('Reel Log'!K8),ROUND('Reel Log'!K8,1),'Reel Log'!K8)),"")</f>
        <v/>
      </c>
      <c r="F13" s="16" t="n">
        <f aca="false">'Reel Log'!H8</f>
        <v>0</v>
      </c>
      <c r="G13" s="18" t="str">
        <f aca="false">'Reel Log'!L8</f>
        <v>Not Started</v>
      </c>
    </row>
    <row r="14" customFormat="false" ht="18" hidden="false" customHeight="true" outlineLevel="0" collapsed="false">
      <c r="A14" s="15" t="n">
        <f aca="false">'Reel Log'!A9</f>
        <v>0</v>
      </c>
      <c r="B14" s="15" t="n">
        <f aca="false">'Reel Log'!B9</f>
        <v>0</v>
      </c>
      <c r="C14" s="16" t="str">
        <f aca="false">'Reel Log'!G9</f>
        <v/>
      </c>
      <c r="D14" s="17" t="str">
        <f aca="false">'Reel Log'!J9</f>
        <v/>
      </c>
      <c r="E14" s="17" t="str">
        <f aca="false">IFERROR(IF('Reel Log'!K9="","",IF(ISNUMBER('Reel Log'!K9),ROUND('Reel Log'!K9,1),'Reel Log'!K9)),"")</f>
        <v/>
      </c>
      <c r="F14" s="16" t="n">
        <f aca="false">'Reel Log'!H9</f>
        <v>0</v>
      </c>
      <c r="G14" s="18" t="str">
        <f aca="false">'Reel Log'!L9</f>
        <v>Not Started</v>
      </c>
    </row>
    <row r="15" customFormat="false" ht="18" hidden="false" customHeight="true" outlineLevel="0" collapsed="false">
      <c r="A15" s="15" t="n">
        <f aca="false">'Reel Log'!A10</f>
        <v>0</v>
      </c>
      <c r="B15" s="15" t="n">
        <f aca="false">'Reel Log'!B10</f>
        <v>0</v>
      </c>
      <c r="C15" s="16" t="str">
        <f aca="false">'Reel Log'!G10</f>
        <v/>
      </c>
      <c r="D15" s="17" t="str">
        <f aca="false">'Reel Log'!J10</f>
        <v/>
      </c>
      <c r="E15" s="17" t="str">
        <f aca="false">IFERROR(IF('Reel Log'!K10="","",IF(ISNUMBER('Reel Log'!K10),ROUND('Reel Log'!K10,1),'Reel Log'!K10)),"")</f>
        <v/>
      </c>
      <c r="F15" s="16" t="n">
        <f aca="false">'Reel Log'!H10</f>
        <v>0</v>
      </c>
      <c r="G15" s="18" t="str">
        <f aca="false">'Reel Log'!L10</f>
        <v>Not Started</v>
      </c>
    </row>
    <row r="16" customFormat="false" ht="18" hidden="false" customHeight="true" outlineLevel="0" collapsed="false">
      <c r="A16" s="15" t="n">
        <f aca="false">'Reel Log'!A11</f>
        <v>0</v>
      </c>
      <c r="B16" s="15" t="n">
        <f aca="false">'Reel Log'!B11</f>
        <v>0</v>
      </c>
      <c r="C16" s="16" t="str">
        <f aca="false">'Reel Log'!G11</f>
        <v/>
      </c>
      <c r="D16" s="17" t="str">
        <f aca="false">'Reel Log'!J11</f>
        <v/>
      </c>
      <c r="E16" s="17" t="str">
        <f aca="false">IFERROR(IF('Reel Log'!K11="","",IF(ISNUMBER('Reel Log'!K11),ROUND('Reel Log'!K11,1),'Reel Log'!K11)),"")</f>
        <v/>
      </c>
      <c r="F16" s="16" t="n">
        <f aca="false">'Reel Log'!H11</f>
        <v>0</v>
      </c>
      <c r="G16" s="18" t="str">
        <f aca="false">'Reel Log'!L11</f>
        <v>Not Started</v>
      </c>
    </row>
    <row r="17" customFormat="false" ht="18" hidden="false" customHeight="true" outlineLevel="0" collapsed="false">
      <c r="A17" s="15" t="n">
        <f aca="false">'Reel Log'!A12</f>
        <v>0</v>
      </c>
      <c r="B17" s="15" t="n">
        <f aca="false">'Reel Log'!B12</f>
        <v>0</v>
      </c>
      <c r="C17" s="16" t="str">
        <f aca="false">'Reel Log'!G12</f>
        <v/>
      </c>
      <c r="D17" s="17" t="str">
        <f aca="false">'Reel Log'!J12</f>
        <v/>
      </c>
      <c r="E17" s="17" t="str">
        <f aca="false">IFERROR(IF('Reel Log'!K12="","",IF(ISNUMBER('Reel Log'!K12),ROUND('Reel Log'!K12,1),'Reel Log'!K12)),"")</f>
        <v/>
      </c>
      <c r="F17" s="16" t="n">
        <f aca="false">'Reel Log'!H12</f>
        <v>0</v>
      </c>
      <c r="G17" s="18" t="str">
        <f aca="false">'Reel Log'!L12</f>
        <v>Not Started</v>
      </c>
    </row>
    <row r="18" customFormat="false" ht="18" hidden="false" customHeight="true" outlineLevel="0" collapsed="false">
      <c r="A18" s="15" t="n">
        <f aca="false">'Reel Log'!A13</f>
        <v>0</v>
      </c>
      <c r="B18" s="15" t="n">
        <f aca="false">'Reel Log'!B13</f>
        <v>0</v>
      </c>
      <c r="C18" s="16" t="str">
        <f aca="false">'Reel Log'!G13</f>
        <v/>
      </c>
      <c r="D18" s="17" t="str">
        <f aca="false">'Reel Log'!J13</f>
        <v/>
      </c>
      <c r="E18" s="17" t="str">
        <f aca="false">IFERROR(IF('Reel Log'!K13="","",IF(ISNUMBER('Reel Log'!K13),ROUND('Reel Log'!K13,1),'Reel Log'!K13)),"")</f>
        <v/>
      </c>
      <c r="F18" s="16" t="n">
        <f aca="false">'Reel Log'!H13</f>
        <v>0</v>
      </c>
      <c r="G18" s="18" t="str">
        <f aca="false">'Reel Log'!L13</f>
        <v>Not Started</v>
      </c>
    </row>
    <row r="19" customFormat="false" ht="18" hidden="false" customHeight="true" outlineLevel="0" collapsed="false">
      <c r="A19" s="15" t="n">
        <f aca="false">'Reel Log'!A14</f>
        <v>0</v>
      </c>
      <c r="B19" s="15" t="n">
        <f aca="false">'Reel Log'!B14</f>
        <v>0</v>
      </c>
      <c r="C19" s="16" t="str">
        <f aca="false">'Reel Log'!G14</f>
        <v/>
      </c>
      <c r="D19" s="17" t="str">
        <f aca="false">'Reel Log'!J14</f>
        <v/>
      </c>
      <c r="E19" s="17" t="str">
        <f aca="false">IFERROR(IF('Reel Log'!K14="","",IF(ISNUMBER('Reel Log'!K14),ROUND('Reel Log'!K14,1),'Reel Log'!K14)),"")</f>
        <v/>
      </c>
      <c r="F19" s="16" t="n">
        <f aca="false">'Reel Log'!H14</f>
        <v>0</v>
      </c>
      <c r="G19" s="18" t="str">
        <f aca="false">'Reel Log'!L14</f>
        <v>Not Started</v>
      </c>
    </row>
    <row r="20" customFormat="false" ht="18" hidden="false" customHeight="true" outlineLevel="0" collapsed="false">
      <c r="A20" s="15" t="n">
        <f aca="false">'Reel Log'!A15</f>
        <v>0</v>
      </c>
      <c r="B20" s="15" t="n">
        <f aca="false">'Reel Log'!B15</f>
        <v>0</v>
      </c>
      <c r="C20" s="16" t="str">
        <f aca="false">'Reel Log'!G15</f>
        <v/>
      </c>
      <c r="D20" s="17" t="str">
        <f aca="false">'Reel Log'!J15</f>
        <v/>
      </c>
      <c r="E20" s="17" t="str">
        <f aca="false">IFERROR(IF('Reel Log'!K15="","",IF(ISNUMBER('Reel Log'!K15),ROUND('Reel Log'!K15,1),'Reel Log'!K15)),"")</f>
        <v/>
      </c>
      <c r="F20" s="16" t="n">
        <f aca="false">'Reel Log'!H15</f>
        <v>0</v>
      </c>
      <c r="G20" s="18" t="str">
        <f aca="false">'Reel Log'!L15</f>
        <v>Not Started</v>
      </c>
    </row>
    <row r="21" customFormat="false" ht="18" hidden="false" customHeight="true" outlineLevel="0" collapsed="false">
      <c r="A21" s="15" t="n">
        <f aca="false">'Reel Log'!A16</f>
        <v>0</v>
      </c>
      <c r="B21" s="15" t="n">
        <f aca="false">'Reel Log'!B16</f>
        <v>0</v>
      </c>
      <c r="C21" s="16" t="str">
        <f aca="false">'Reel Log'!G16</f>
        <v/>
      </c>
      <c r="D21" s="17" t="str">
        <f aca="false">'Reel Log'!J16</f>
        <v/>
      </c>
      <c r="E21" s="17" t="str">
        <f aca="false">IFERROR(IF('Reel Log'!K16="","",IF(ISNUMBER('Reel Log'!K16),ROUND('Reel Log'!K16,1),'Reel Log'!K16)),"")</f>
        <v/>
      </c>
      <c r="F21" s="16" t="n">
        <f aca="false">'Reel Log'!H16</f>
        <v>0</v>
      </c>
      <c r="G21" s="18" t="str">
        <f aca="false">'Reel Log'!L16</f>
        <v>Not Started</v>
      </c>
    </row>
    <row r="22" customFormat="false" ht="18" hidden="false" customHeight="true" outlineLevel="0" collapsed="false">
      <c r="A22" s="15" t="n">
        <f aca="false">'Reel Log'!A17</f>
        <v>0</v>
      </c>
      <c r="B22" s="15" t="n">
        <f aca="false">'Reel Log'!B17</f>
        <v>0</v>
      </c>
      <c r="C22" s="16" t="str">
        <f aca="false">'Reel Log'!G17</f>
        <v/>
      </c>
      <c r="D22" s="17" t="str">
        <f aca="false">'Reel Log'!J17</f>
        <v/>
      </c>
      <c r="E22" s="17" t="str">
        <f aca="false">IFERROR(IF('Reel Log'!K17="","",IF(ISNUMBER('Reel Log'!K17),ROUND('Reel Log'!K17,1),'Reel Log'!K17)),"")</f>
        <v/>
      </c>
      <c r="F22" s="16" t="n">
        <f aca="false">'Reel Log'!H17</f>
        <v>0</v>
      </c>
      <c r="G22" s="18" t="str">
        <f aca="false">'Reel Log'!L17</f>
        <v>Not Started</v>
      </c>
    </row>
    <row r="23" customFormat="false" ht="18" hidden="false" customHeight="true" outlineLevel="0" collapsed="false">
      <c r="A23" s="15" t="n">
        <f aca="false">'Reel Log'!A18</f>
        <v>0</v>
      </c>
      <c r="B23" s="15" t="n">
        <f aca="false">'Reel Log'!B18</f>
        <v>0</v>
      </c>
      <c r="C23" s="16" t="str">
        <f aca="false">'Reel Log'!G18</f>
        <v/>
      </c>
      <c r="D23" s="17" t="str">
        <f aca="false">'Reel Log'!J18</f>
        <v/>
      </c>
      <c r="E23" s="17" t="str">
        <f aca="false">IFERROR(IF('Reel Log'!K18="","",IF(ISNUMBER('Reel Log'!K18),ROUND('Reel Log'!K18,1),'Reel Log'!K18)),"")</f>
        <v/>
      </c>
      <c r="F23" s="16" t="n">
        <f aca="false">'Reel Log'!H18</f>
        <v>0</v>
      </c>
      <c r="G23" s="18" t="str">
        <f aca="false">'Reel Log'!L18</f>
        <v>Not Started</v>
      </c>
    </row>
    <row r="24" customFormat="false" ht="18" hidden="false" customHeight="true" outlineLevel="0" collapsed="false">
      <c r="A24" s="15" t="n">
        <f aca="false">'Reel Log'!A19</f>
        <v>0</v>
      </c>
      <c r="B24" s="15" t="n">
        <f aca="false">'Reel Log'!B19</f>
        <v>0</v>
      </c>
      <c r="C24" s="16" t="str">
        <f aca="false">'Reel Log'!G19</f>
        <v/>
      </c>
      <c r="D24" s="17" t="str">
        <f aca="false">'Reel Log'!J19</f>
        <v/>
      </c>
      <c r="E24" s="17" t="str">
        <f aca="false">IFERROR(IF('Reel Log'!K19="","",IF(ISNUMBER('Reel Log'!K19),ROUND('Reel Log'!K19,1),'Reel Log'!K19)),"")</f>
        <v/>
      </c>
      <c r="F24" s="16" t="n">
        <f aca="false">'Reel Log'!H19</f>
        <v>0</v>
      </c>
      <c r="G24" s="18" t="str">
        <f aca="false">'Reel Log'!L19</f>
        <v>Not Started</v>
      </c>
    </row>
    <row r="25" customFormat="false" ht="18" hidden="false" customHeight="true" outlineLevel="0" collapsed="false">
      <c r="A25" s="15" t="n">
        <f aca="false">'Reel Log'!A20</f>
        <v>0</v>
      </c>
      <c r="B25" s="15" t="n">
        <f aca="false">'Reel Log'!B20</f>
        <v>0</v>
      </c>
      <c r="C25" s="16" t="str">
        <f aca="false">'Reel Log'!G20</f>
        <v/>
      </c>
      <c r="D25" s="17" t="str">
        <f aca="false">'Reel Log'!J20</f>
        <v/>
      </c>
      <c r="E25" s="17" t="str">
        <f aca="false">IFERROR(IF('Reel Log'!K20="","",IF(ISNUMBER('Reel Log'!K20),ROUND('Reel Log'!K20,1),'Reel Log'!K20)),"")</f>
        <v/>
      </c>
      <c r="F25" s="16" t="n">
        <f aca="false">'Reel Log'!H20</f>
        <v>0</v>
      </c>
      <c r="G25" s="18" t="str">
        <f aca="false">'Reel Log'!L20</f>
        <v>Not Started</v>
      </c>
    </row>
    <row r="26" customFormat="false" ht="18" hidden="false" customHeight="true" outlineLevel="0" collapsed="false">
      <c r="A26" s="15" t="n">
        <f aca="false">'Reel Log'!A21</f>
        <v>0</v>
      </c>
      <c r="B26" s="15" t="n">
        <f aca="false">'Reel Log'!B21</f>
        <v>0</v>
      </c>
      <c r="C26" s="16" t="str">
        <f aca="false">'Reel Log'!G21</f>
        <v/>
      </c>
      <c r="D26" s="17" t="str">
        <f aca="false">'Reel Log'!J21</f>
        <v/>
      </c>
      <c r="E26" s="17" t="str">
        <f aca="false">IFERROR(IF('Reel Log'!K21="","",IF(ISNUMBER('Reel Log'!K21),ROUND('Reel Log'!K21,1),'Reel Log'!K21)),"")</f>
        <v/>
      </c>
      <c r="F26" s="16" t="n">
        <f aca="false">'Reel Log'!H21</f>
        <v>0</v>
      </c>
      <c r="G26" s="18" t="str">
        <f aca="false">'Reel Log'!L21</f>
        <v>Not Started</v>
      </c>
    </row>
    <row r="27" customFormat="false" ht="18" hidden="false" customHeight="true" outlineLevel="0" collapsed="false">
      <c r="A27" s="15" t="n">
        <f aca="false">'Reel Log'!A22</f>
        <v>0</v>
      </c>
      <c r="B27" s="15" t="n">
        <f aca="false">'Reel Log'!B22</f>
        <v>0</v>
      </c>
      <c r="C27" s="16" t="str">
        <f aca="false">'Reel Log'!G22</f>
        <v/>
      </c>
      <c r="D27" s="17" t="str">
        <f aca="false">'Reel Log'!J22</f>
        <v/>
      </c>
      <c r="E27" s="17" t="str">
        <f aca="false">IFERROR(IF('Reel Log'!K22="","",IF(ISNUMBER('Reel Log'!K22),ROUND('Reel Log'!K22,1),'Reel Log'!K22)),"")</f>
        <v/>
      </c>
      <c r="F27" s="16" t="n">
        <f aca="false">'Reel Log'!H22</f>
        <v>0</v>
      </c>
      <c r="G27" s="18" t="str">
        <f aca="false">'Reel Log'!L22</f>
        <v>Not Started</v>
      </c>
    </row>
    <row r="28" customFormat="false" ht="18" hidden="false" customHeight="true" outlineLevel="0" collapsed="false">
      <c r="A28" s="15" t="n">
        <f aca="false">'Reel Log'!A23</f>
        <v>0</v>
      </c>
      <c r="B28" s="15" t="n">
        <f aca="false">'Reel Log'!B23</f>
        <v>0</v>
      </c>
      <c r="C28" s="16" t="str">
        <f aca="false">'Reel Log'!G23</f>
        <v/>
      </c>
      <c r="D28" s="17" t="str">
        <f aca="false">'Reel Log'!J23</f>
        <v/>
      </c>
      <c r="E28" s="17" t="str">
        <f aca="false">IFERROR(IF('Reel Log'!K23="","",IF(ISNUMBER('Reel Log'!K23),ROUND('Reel Log'!K23,1),'Reel Log'!K23)),"")</f>
        <v/>
      </c>
      <c r="F28" s="16" t="n">
        <f aca="false">'Reel Log'!H23</f>
        <v>0</v>
      </c>
      <c r="G28" s="18" t="str">
        <f aca="false">'Reel Log'!L23</f>
        <v>Not Started</v>
      </c>
    </row>
    <row r="29" customFormat="false" ht="18" hidden="false" customHeight="true" outlineLevel="0" collapsed="false">
      <c r="A29" s="15" t="n">
        <f aca="false">'Reel Log'!A24</f>
        <v>0</v>
      </c>
      <c r="B29" s="15" t="n">
        <f aca="false">'Reel Log'!B24</f>
        <v>0</v>
      </c>
      <c r="C29" s="16" t="str">
        <f aca="false">'Reel Log'!G24</f>
        <v/>
      </c>
      <c r="D29" s="17" t="str">
        <f aca="false">'Reel Log'!J24</f>
        <v/>
      </c>
      <c r="E29" s="17" t="str">
        <f aca="false">IFERROR(IF('Reel Log'!K24="","",IF(ISNUMBER('Reel Log'!K24),ROUND('Reel Log'!K24,1),'Reel Log'!K24)),"")</f>
        <v/>
      </c>
      <c r="F29" s="16" t="n">
        <f aca="false">'Reel Log'!H24</f>
        <v>0</v>
      </c>
      <c r="G29" s="18" t="str">
        <f aca="false">'Reel Log'!L24</f>
        <v>Not Started</v>
      </c>
    </row>
    <row r="30" customFormat="false" ht="18" hidden="false" customHeight="true" outlineLevel="0" collapsed="false">
      <c r="A30" s="15" t="n">
        <f aca="false">'Reel Log'!A25</f>
        <v>0</v>
      </c>
      <c r="B30" s="15" t="n">
        <f aca="false">'Reel Log'!B25</f>
        <v>0</v>
      </c>
      <c r="C30" s="16" t="str">
        <f aca="false">'Reel Log'!G25</f>
        <v/>
      </c>
      <c r="D30" s="17" t="str">
        <f aca="false">'Reel Log'!J25</f>
        <v/>
      </c>
      <c r="E30" s="17" t="str">
        <f aca="false">IFERROR(IF('Reel Log'!K25="","",IF(ISNUMBER('Reel Log'!K25),ROUND('Reel Log'!K25,1),'Reel Log'!K25)),"")</f>
        <v/>
      </c>
      <c r="F30" s="16" t="n">
        <f aca="false">'Reel Log'!H25</f>
        <v>0</v>
      </c>
      <c r="G30" s="18" t="str">
        <f aca="false">'Reel Log'!L25</f>
        <v>Not Started</v>
      </c>
    </row>
    <row r="31" customFormat="false" ht="18" hidden="false" customHeight="true" outlineLevel="0" collapsed="false">
      <c r="A31" s="15" t="n">
        <f aca="false">'Reel Log'!A26</f>
        <v>0</v>
      </c>
      <c r="B31" s="15" t="n">
        <f aca="false">'Reel Log'!B26</f>
        <v>0</v>
      </c>
      <c r="C31" s="16" t="str">
        <f aca="false">'Reel Log'!G26</f>
        <v/>
      </c>
      <c r="D31" s="17" t="str">
        <f aca="false">'Reel Log'!J26</f>
        <v/>
      </c>
      <c r="E31" s="17" t="str">
        <f aca="false">IFERROR(IF('Reel Log'!K26="","",IF(ISNUMBER('Reel Log'!K26),ROUND('Reel Log'!K26,1),'Reel Log'!K26)),"")</f>
        <v/>
      </c>
      <c r="F31" s="16" t="n">
        <f aca="false">'Reel Log'!H26</f>
        <v>0</v>
      </c>
      <c r="G31" s="18" t="str">
        <f aca="false">'Reel Log'!L26</f>
        <v>Not Started</v>
      </c>
    </row>
    <row r="32" customFormat="false" ht="18" hidden="false" customHeight="true" outlineLevel="0" collapsed="false">
      <c r="A32" s="15" t="n">
        <f aca="false">'Reel Log'!A27</f>
        <v>0</v>
      </c>
      <c r="B32" s="15" t="n">
        <f aca="false">'Reel Log'!B27</f>
        <v>0</v>
      </c>
      <c r="C32" s="16" t="str">
        <f aca="false">'Reel Log'!G27</f>
        <v/>
      </c>
      <c r="D32" s="17" t="str">
        <f aca="false">'Reel Log'!J27</f>
        <v/>
      </c>
      <c r="E32" s="17" t="str">
        <f aca="false">IFERROR(IF('Reel Log'!K27="","",IF(ISNUMBER('Reel Log'!K27),ROUND('Reel Log'!K27,1),'Reel Log'!K27)),"")</f>
        <v/>
      </c>
      <c r="F32" s="16" t="n">
        <f aca="false">'Reel Log'!H27</f>
        <v>0</v>
      </c>
      <c r="G32" s="18" t="str">
        <f aca="false">'Reel Log'!L27</f>
        <v>Not Started</v>
      </c>
    </row>
    <row r="33" customFormat="false" ht="18" hidden="false" customHeight="true" outlineLevel="0" collapsed="false">
      <c r="A33" s="15" t="n">
        <f aca="false">'Reel Log'!A28</f>
        <v>0</v>
      </c>
      <c r="B33" s="15" t="n">
        <f aca="false">'Reel Log'!B28</f>
        <v>0</v>
      </c>
      <c r="C33" s="16" t="str">
        <f aca="false">'Reel Log'!G28</f>
        <v/>
      </c>
      <c r="D33" s="17" t="str">
        <f aca="false">'Reel Log'!J28</f>
        <v/>
      </c>
      <c r="E33" s="17" t="str">
        <f aca="false">IFERROR(IF('Reel Log'!K28="","",IF(ISNUMBER('Reel Log'!K28),ROUND('Reel Log'!K28,1),'Reel Log'!K28)),"")</f>
        <v/>
      </c>
      <c r="F33" s="16" t="n">
        <f aca="false">'Reel Log'!H28</f>
        <v>0</v>
      </c>
      <c r="G33" s="18" t="str">
        <f aca="false">'Reel Log'!L28</f>
        <v>Not Started</v>
      </c>
    </row>
    <row r="34" customFormat="false" ht="18" hidden="false" customHeight="true" outlineLevel="0" collapsed="false">
      <c r="A34" s="15" t="n">
        <f aca="false">'Reel Log'!A29</f>
        <v>0</v>
      </c>
      <c r="B34" s="15" t="n">
        <f aca="false">'Reel Log'!B29</f>
        <v>0</v>
      </c>
      <c r="C34" s="16" t="str">
        <f aca="false">'Reel Log'!G29</f>
        <v/>
      </c>
      <c r="D34" s="17" t="str">
        <f aca="false">'Reel Log'!J29</f>
        <v/>
      </c>
      <c r="E34" s="17" t="str">
        <f aca="false">IFERROR(IF('Reel Log'!K29="","",IF(ISNUMBER('Reel Log'!K29),ROUND('Reel Log'!K29,1),'Reel Log'!K29)),"")</f>
        <v/>
      </c>
      <c r="F34" s="16" t="n">
        <f aca="false">'Reel Log'!H29</f>
        <v>0</v>
      </c>
      <c r="G34" s="18" t="str">
        <f aca="false">'Reel Log'!L29</f>
        <v>Not Started</v>
      </c>
    </row>
    <row r="35" customFormat="false" ht="18" hidden="false" customHeight="true" outlineLevel="0" collapsed="false">
      <c r="A35" s="15" t="n">
        <f aca="false">'Reel Log'!A30</f>
        <v>0</v>
      </c>
      <c r="B35" s="15" t="n">
        <f aca="false">'Reel Log'!B30</f>
        <v>0</v>
      </c>
      <c r="C35" s="16" t="str">
        <f aca="false">'Reel Log'!G30</f>
        <v/>
      </c>
      <c r="D35" s="17" t="str">
        <f aca="false">'Reel Log'!J30</f>
        <v/>
      </c>
      <c r="E35" s="17" t="str">
        <f aca="false">IFERROR(IF('Reel Log'!K30="","",IF(ISNUMBER('Reel Log'!K30),ROUND('Reel Log'!K30,1),'Reel Log'!K30)),"")</f>
        <v/>
      </c>
      <c r="F35" s="16" t="n">
        <f aca="false">'Reel Log'!H30</f>
        <v>0</v>
      </c>
      <c r="G35" s="18" t="str">
        <f aca="false">'Reel Log'!L30</f>
        <v>Not Started</v>
      </c>
    </row>
    <row r="36" customFormat="false" ht="18" hidden="false" customHeight="true" outlineLevel="0" collapsed="false">
      <c r="A36" s="15" t="n">
        <f aca="false">'Reel Log'!A31</f>
        <v>0</v>
      </c>
      <c r="B36" s="15" t="n">
        <f aca="false">'Reel Log'!B31</f>
        <v>0</v>
      </c>
      <c r="C36" s="16" t="str">
        <f aca="false">'Reel Log'!G31</f>
        <v/>
      </c>
      <c r="D36" s="17" t="str">
        <f aca="false">'Reel Log'!J31</f>
        <v/>
      </c>
      <c r="E36" s="17" t="str">
        <f aca="false">IFERROR(IF('Reel Log'!K31="","",IF(ISNUMBER('Reel Log'!K31),ROUND('Reel Log'!K31,1),'Reel Log'!K31)),"")</f>
        <v/>
      </c>
      <c r="F36" s="16" t="n">
        <f aca="false">'Reel Log'!H31</f>
        <v>0</v>
      </c>
      <c r="G36" s="18" t="str">
        <f aca="false">'Reel Log'!L31</f>
        <v>Not Started</v>
      </c>
    </row>
    <row r="37" customFormat="false" ht="18" hidden="false" customHeight="true" outlineLevel="0" collapsed="false">
      <c r="A37" s="15" t="n">
        <f aca="false">'Reel Log'!A32</f>
        <v>0</v>
      </c>
      <c r="B37" s="15" t="n">
        <f aca="false">'Reel Log'!B32</f>
        <v>0</v>
      </c>
      <c r="C37" s="16" t="str">
        <f aca="false">'Reel Log'!G32</f>
        <v/>
      </c>
      <c r="D37" s="17" t="str">
        <f aca="false">'Reel Log'!J32</f>
        <v/>
      </c>
      <c r="E37" s="17" t="str">
        <f aca="false">IFERROR(IF('Reel Log'!K32="","",IF(ISNUMBER('Reel Log'!K32),ROUND('Reel Log'!K32,1),'Reel Log'!K32)),"")</f>
        <v/>
      </c>
      <c r="F37" s="16" t="n">
        <f aca="false">'Reel Log'!H32</f>
        <v>0</v>
      </c>
      <c r="G37" s="18" t="str">
        <f aca="false">'Reel Log'!L32</f>
        <v>Not Started</v>
      </c>
    </row>
    <row r="38" customFormat="false" ht="18" hidden="false" customHeight="true" outlineLevel="0" collapsed="false">
      <c r="A38" s="15" t="n">
        <f aca="false">'Reel Log'!A33</f>
        <v>0</v>
      </c>
      <c r="B38" s="15" t="n">
        <f aca="false">'Reel Log'!B33</f>
        <v>0</v>
      </c>
      <c r="C38" s="16" t="str">
        <f aca="false">'Reel Log'!G33</f>
        <v/>
      </c>
      <c r="D38" s="17" t="str">
        <f aca="false">'Reel Log'!J33</f>
        <v/>
      </c>
      <c r="E38" s="17" t="str">
        <f aca="false">IFERROR(IF('Reel Log'!K33="","",IF(ISNUMBER('Reel Log'!K33),ROUND('Reel Log'!K33,1),'Reel Log'!K33)),"")</f>
        <v/>
      </c>
      <c r="F38" s="16" t="n">
        <f aca="false">'Reel Log'!H33</f>
        <v>0</v>
      </c>
      <c r="G38" s="18" t="str">
        <f aca="false">'Reel Log'!L33</f>
        <v>Not Started</v>
      </c>
    </row>
    <row r="39" customFormat="false" ht="18" hidden="false" customHeight="true" outlineLevel="0" collapsed="false">
      <c r="A39" s="15" t="n">
        <f aca="false">'Reel Log'!A34</f>
        <v>0</v>
      </c>
      <c r="B39" s="15" t="n">
        <f aca="false">'Reel Log'!B34</f>
        <v>0</v>
      </c>
      <c r="C39" s="16" t="str">
        <f aca="false">'Reel Log'!G34</f>
        <v/>
      </c>
      <c r="D39" s="17" t="str">
        <f aca="false">'Reel Log'!J34</f>
        <v/>
      </c>
      <c r="E39" s="17" t="str">
        <f aca="false">IFERROR(IF('Reel Log'!K34="","",IF(ISNUMBER('Reel Log'!K34),ROUND('Reel Log'!K34,1),'Reel Log'!K34)),"")</f>
        <v/>
      </c>
      <c r="F39" s="16" t="n">
        <f aca="false">'Reel Log'!H34</f>
        <v>0</v>
      </c>
      <c r="G39" s="18" t="str">
        <f aca="false">'Reel Log'!L34</f>
        <v>Not Started</v>
      </c>
    </row>
    <row r="40" customFormat="false" ht="18" hidden="false" customHeight="true" outlineLevel="0" collapsed="false">
      <c r="A40" s="15" t="n">
        <f aca="false">'Reel Log'!A35</f>
        <v>0</v>
      </c>
      <c r="B40" s="15" t="n">
        <f aca="false">'Reel Log'!B35</f>
        <v>0</v>
      </c>
      <c r="C40" s="16" t="str">
        <f aca="false">'Reel Log'!G35</f>
        <v/>
      </c>
      <c r="D40" s="17" t="str">
        <f aca="false">'Reel Log'!J35</f>
        <v/>
      </c>
      <c r="E40" s="17" t="str">
        <f aca="false">IFERROR(IF('Reel Log'!K35="","",IF(ISNUMBER('Reel Log'!K35),ROUND('Reel Log'!K35,1),'Reel Log'!K35)),"")</f>
        <v/>
      </c>
      <c r="F40" s="16" t="n">
        <f aca="false">'Reel Log'!H35</f>
        <v>0</v>
      </c>
      <c r="G40" s="18" t="str">
        <f aca="false">'Reel Log'!L35</f>
        <v>Not Started</v>
      </c>
    </row>
    <row r="41" customFormat="false" ht="18" hidden="false" customHeight="true" outlineLevel="0" collapsed="false">
      <c r="A41" s="15" t="n">
        <f aca="false">'Reel Log'!A36</f>
        <v>0</v>
      </c>
      <c r="B41" s="15" t="n">
        <f aca="false">'Reel Log'!B36</f>
        <v>0</v>
      </c>
      <c r="C41" s="16" t="str">
        <f aca="false">'Reel Log'!G36</f>
        <v/>
      </c>
      <c r="D41" s="17" t="str">
        <f aca="false">'Reel Log'!J36</f>
        <v/>
      </c>
      <c r="E41" s="17" t="str">
        <f aca="false">IFERROR(IF('Reel Log'!K36="","",IF(ISNUMBER('Reel Log'!K36),ROUND('Reel Log'!K36,1),'Reel Log'!K36)),"")</f>
        <v/>
      </c>
      <c r="F41" s="16" t="n">
        <f aca="false">'Reel Log'!H36</f>
        <v>0</v>
      </c>
      <c r="G41" s="18" t="str">
        <f aca="false">'Reel Log'!L36</f>
        <v>Not Started</v>
      </c>
    </row>
    <row r="42" customFormat="false" ht="18" hidden="false" customHeight="true" outlineLevel="0" collapsed="false">
      <c r="A42" s="15" t="n">
        <f aca="false">'Reel Log'!A37</f>
        <v>0</v>
      </c>
      <c r="B42" s="15" t="n">
        <f aca="false">'Reel Log'!B37</f>
        <v>0</v>
      </c>
      <c r="C42" s="16" t="str">
        <f aca="false">'Reel Log'!G37</f>
        <v/>
      </c>
      <c r="D42" s="17" t="str">
        <f aca="false">'Reel Log'!J37</f>
        <v/>
      </c>
      <c r="E42" s="17" t="str">
        <f aca="false">IFERROR(IF('Reel Log'!K37="","",IF(ISNUMBER('Reel Log'!K37),ROUND('Reel Log'!K37,1),'Reel Log'!K37)),"")</f>
        <v/>
      </c>
      <c r="F42" s="16" t="n">
        <f aca="false">'Reel Log'!H37</f>
        <v>0</v>
      </c>
      <c r="G42" s="18" t="str">
        <f aca="false">'Reel Log'!L37</f>
        <v>Not Started</v>
      </c>
    </row>
    <row r="43" customFormat="false" ht="18" hidden="false" customHeight="true" outlineLevel="0" collapsed="false">
      <c r="A43" s="15" t="n">
        <f aca="false">'Reel Log'!A38</f>
        <v>0</v>
      </c>
      <c r="B43" s="15" t="n">
        <f aca="false">'Reel Log'!B38</f>
        <v>0</v>
      </c>
      <c r="C43" s="16" t="str">
        <f aca="false">'Reel Log'!G38</f>
        <v/>
      </c>
      <c r="D43" s="17" t="str">
        <f aca="false">'Reel Log'!J38</f>
        <v/>
      </c>
      <c r="E43" s="17" t="str">
        <f aca="false">IFERROR(IF('Reel Log'!K38="","",IF(ISNUMBER('Reel Log'!K38),ROUND('Reel Log'!K38,1),'Reel Log'!K38)),"")</f>
        <v/>
      </c>
      <c r="F43" s="16" t="n">
        <f aca="false">'Reel Log'!H38</f>
        <v>0</v>
      </c>
      <c r="G43" s="18" t="str">
        <f aca="false">'Reel Log'!L38</f>
        <v>Not Started</v>
      </c>
    </row>
    <row r="44" customFormat="false" ht="18" hidden="false" customHeight="true" outlineLevel="0" collapsed="false">
      <c r="A44" s="15" t="n">
        <f aca="false">'Reel Log'!A39</f>
        <v>0</v>
      </c>
      <c r="B44" s="15" t="n">
        <f aca="false">'Reel Log'!B39</f>
        <v>0</v>
      </c>
      <c r="C44" s="16" t="str">
        <f aca="false">'Reel Log'!G39</f>
        <v/>
      </c>
      <c r="D44" s="17" t="str">
        <f aca="false">'Reel Log'!J39</f>
        <v/>
      </c>
      <c r="E44" s="17" t="str">
        <f aca="false">IFERROR(IF('Reel Log'!K39="","",IF(ISNUMBER('Reel Log'!K39),ROUND('Reel Log'!K39,1),'Reel Log'!K39)),"")</f>
        <v/>
      </c>
      <c r="F44" s="16" t="n">
        <f aca="false">'Reel Log'!H39</f>
        <v>0</v>
      </c>
      <c r="G44" s="18" t="str">
        <f aca="false">'Reel Log'!L39</f>
        <v>Not Started</v>
      </c>
    </row>
    <row r="45" customFormat="false" ht="18" hidden="false" customHeight="true" outlineLevel="0" collapsed="false">
      <c r="A45" s="15" t="n">
        <f aca="false">'Reel Log'!A40</f>
        <v>0</v>
      </c>
      <c r="B45" s="15" t="n">
        <f aca="false">'Reel Log'!B40</f>
        <v>0</v>
      </c>
      <c r="C45" s="16" t="str">
        <f aca="false">'Reel Log'!G40</f>
        <v/>
      </c>
      <c r="D45" s="17" t="str">
        <f aca="false">'Reel Log'!J40</f>
        <v/>
      </c>
      <c r="E45" s="17" t="str">
        <f aca="false">IFERROR(IF('Reel Log'!K40="","",IF(ISNUMBER('Reel Log'!K40),ROUND('Reel Log'!K40,1),'Reel Log'!K40)),"")</f>
        <v/>
      </c>
      <c r="F45" s="16" t="n">
        <f aca="false">'Reel Log'!H40</f>
        <v>0</v>
      </c>
      <c r="G45" s="18" t="str">
        <f aca="false">'Reel Log'!L40</f>
        <v>Not Started</v>
      </c>
    </row>
    <row r="46" customFormat="false" ht="18" hidden="false" customHeight="true" outlineLevel="0" collapsed="false">
      <c r="A46" s="15" t="n">
        <f aca="false">'Reel Log'!A41</f>
        <v>0</v>
      </c>
      <c r="B46" s="15" t="n">
        <f aca="false">'Reel Log'!B41</f>
        <v>0</v>
      </c>
      <c r="C46" s="16" t="str">
        <f aca="false">'Reel Log'!G41</f>
        <v/>
      </c>
      <c r="D46" s="17" t="str">
        <f aca="false">'Reel Log'!J41</f>
        <v/>
      </c>
      <c r="E46" s="17" t="str">
        <f aca="false">IFERROR(IF('Reel Log'!K41="","",IF(ISNUMBER('Reel Log'!K41),ROUND('Reel Log'!K41,1),'Reel Log'!K41)),"")</f>
        <v/>
      </c>
      <c r="F46" s="16" t="n">
        <f aca="false">'Reel Log'!H41</f>
        <v>0</v>
      </c>
      <c r="G46" s="18" t="str">
        <f aca="false">'Reel Log'!L41</f>
        <v>Not Started</v>
      </c>
    </row>
    <row r="47" customFormat="false" ht="18" hidden="false" customHeight="true" outlineLevel="0" collapsed="false">
      <c r="A47" s="15" t="n">
        <f aca="false">'Reel Log'!A42</f>
        <v>0</v>
      </c>
      <c r="B47" s="15" t="n">
        <f aca="false">'Reel Log'!B42</f>
        <v>0</v>
      </c>
      <c r="C47" s="16" t="str">
        <f aca="false">'Reel Log'!G42</f>
        <v/>
      </c>
      <c r="D47" s="17" t="str">
        <f aca="false">'Reel Log'!J42</f>
        <v/>
      </c>
      <c r="E47" s="17" t="str">
        <f aca="false">IFERROR(IF('Reel Log'!K42="","",IF(ISNUMBER('Reel Log'!K42),ROUND('Reel Log'!K42,1),'Reel Log'!K42)),"")</f>
        <v/>
      </c>
      <c r="F47" s="16" t="n">
        <f aca="false">'Reel Log'!H42</f>
        <v>0</v>
      </c>
      <c r="G47" s="18" t="str">
        <f aca="false">'Reel Log'!L42</f>
        <v>Not Started</v>
      </c>
    </row>
    <row r="48" customFormat="false" ht="18" hidden="false" customHeight="true" outlineLevel="0" collapsed="false">
      <c r="A48" s="15" t="n">
        <f aca="false">'Reel Log'!A43</f>
        <v>0</v>
      </c>
      <c r="B48" s="15" t="n">
        <f aca="false">'Reel Log'!B43</f>
        <v>0</v>
      </c>
      <c r="C48" s="16" t="str">
        <f aca="false">'Reel Log'!G43</f>
        <v/>
      </c>
      <c r="D48" s="17" t="str">
        <f aca="false">'Reel Log'!J43</f>
        <v/>
      </c>
      <c r="E48" s="17" t="str">
        <f aca="false">IFERROR(IF('Reel Log'!K43="","",IF(ISNUMBER('Reel Log'!K43),ROUND('Reel Log'!K43,1),'Reel Log'!K43)),"")</f>
        <v/>
      </c>
      <c r="F48" s="16" t="n">
        <f aca="false">'Reel Log'!H43</f>
        <v>0</v>
      </c>
      <c r="G48" s="18" t="str">
        <f aca="false">'Reel Log'!L43</f>
        <v>Not Started</v>
      </c>
    </row>
    <row r="49" customFormat="false" ht="18" hidden="false" customHeight="true" outlineLevel="0" collapsed="false">
      <c r="A49" s="15" t="n">
        <f aca="false">'Reel Log'!A44</f>
        <v>0</v>
      </c>
      <c r="B49" s="15" t="n">
        <f aca="false">'Reel Log'!B44</f>
        <v>0</v>
      </c>
      <c r="C49" s="16" t="str">
        <f aca="false">'Reel Log'!G44</f>
        <v/>
      </c>
      <c r="D49" s="17" t="str">
        <f aca="false">'Reel Log'!J44</f>
        <v/>
      </c>
      <c r="E49" s="17" t="str">
        <f aca="false">IFERROR(IF('Reel Log'!K44="","",IF(ISNUMBER('Reel Log'!K44),ROUND('Reel Log'!K44,1),'Reel Log'!K44)),"")</f>
        <v/>
      </c>
      <c r="F49" s="16" t="n">
        <f aca="false">'Reel Log'!H44</f>
        <v>0</v>
      </c>
      <c r="G49" s="18" t="str">
        <f aca="false">'Reel Log'!L44</f>
        <v>Not Started</v>
      </c>
    </row>
    <row r="50" customFormat="false" ht="18" hidden="false" customHeight="true" outlineLevel="0" collapsed="false">
      <c r="A50" s="15" t="n">
        <f aca="false">'Reel Log'!A45</f>
        <v>0</v>
      </c>
      <c r="B50" s="15" t="n">
        <f aca="false">'Reel Log'!B45</f>
        <v>0</v>
      </c>
      <c r="C50" s="16" t="str">
        <f aca="false">'Reel Log'!G45</f>
        <v/>
      </c>
      <c r="D50" s="17" t="str">
        <f aca="false">'Reel Log'!J45</f>
        <v/>
      </c>
      <c r="E50" s="17" t="str">
        <f aca="false">IFERROR(IF('Reel Log'!K45="","",IF(ISNUMBER('Reel Log'!K45),ROUND('Reel Log'!K45,1),'Reel Log'!K45)),"")</f>
        <v/>
      </c>
      <c r="F50" s="16" t="n">
        <f aca="false">'Reel Log'!H45</f>
        <v>0</v>
      </c>
      <c r="G50" s="18" t="str">
        <f aca="false">'Reel Log'!L45</f>
        <v>Not Started</v>
      </c>
    </row>
    <row r="51" customFormat="false" ht="18" hidden="false" customHeight="true" outlineLevel="0" collapsed="false">
      <c r="A51" s="15" t="n">
        <f aca="false">'Reel Log'!A46</f>
        <v>0</v>
      </c>
      <c r="B51" s="15" t="n">
        <f aca="false">'Reel Log'!B46</f>
        <v>0</v>
      </c>
      <c r="C51" s="16" t="str">
        <f aca="false">'Reel Log'!G46</f>
        <v/>
      </c>
      <c r="D51" s="17" t="str">
        <f aca="false">'Reel Log'!J46</f>
        <v/>
      </c>
      <c r="E51" s="17" t="str">
        <f aca="false">IFERROR(IF('Reel Log'!K46="","",IF(ISNUMBER('Reel Log'!K46),ROUND('Reel Log'!K46,1),'Reel Log'!K46)),"")</f>
        <v/>
      </c>
      <c r="F51" s="16" t="n">
        <f aca="false">'Reel Log'!H46</f>
        <v>0</v>
      </c>
      <c r="G51" s="18" t="str">
        <f aca="false">'Reel Log'!L46</f>
        <v>Not Started</v>
      </c>
    </row>
    <row r="52" customFormat="false" ht="18" hidden="false" customHeight="true" outlineLevel="0" collapsed="false">
      <c r="A52" s="15" t="n">
        <f aca="false">'Reel Log'!A47</f>
        <v>0</v>
      </c>
      <c r="B52" s="15" t="n">
        <f aca="false">'Reel Log'!B47</f>
        <v>0</v>
      </c>
      <c r="C52" s="16" t="str">
        <f aca="false">'Reel Log'!G47</f>
        <v/>
      </c>
      <c r="D52" s="17" t="str">
        <f aca="false">'Reel Log'!J47</f>
        <v/>
      </c>
      <c r="E52" s="17" t="str">
        <f aca="false">IFERROR(IF('Reel Log'!K47="","",IF(ISNUMBER('Reel Log'!K47),ROUND('Reel Log'!K47,1),'Reel Log'!K47)),"")</f>
        <v/>
      </c>
      <c r="F52" s="16" t="n">
        <f aca="false">'Reel Log'!H47</f>
        <v>0</v>
      </c>
      <c r="G52" s="18" t="str">
        <f aca="false">'Reel Log'!L47</f>
        <v>Not Started</v>
      </c>
    </row>
    <row r="53" customFormat="false" ht="18" hidden="false" customHeight="true" outlineLevel="0" collapsed="false">
      <c r="A53" s="15" t="n">
        <f aca="false">'Reel Log'!A48</f>
        <v>0</v>
      </c>
      <c r="B53" s="15" t="n">
        <f aca="false">'Reel Log'!B48</f>
        <v>0</v>
      </c>
      <c r="C53" s="16" t="str">
        <f aca="false">'Reel Log'!G48</f>
        <v/>
      </c>
      <c r="D53" s="17" t="str">
        <f aca="false">'Reel Log'!J48</f>
        <v/>
      </c>
      <c r="E53" s="17" t="str">
        <f aca="false">IFERROR(IF('Reel Log'!K48="","",IF(ISNUMBER('Reel Log'!K48),ROUND('Reel Log'!K48,1),'Reel Log'!K48)),"")</f>
        <v/>
      </c>
      <c r="F53" s="16" t="n">
        <f aca="false">'Reel Log'!H48</f>
        <v>0</v>
      </c>
      <c r="G53" s="18" t="str">
        <f aca="false">'Reel Log'!L48</f>
        <v>Not Started</v>
      </c>
    </row>
    <row r="54" customFormat="false" ht="18" hidden="false" customHeight="true" outlineLevel="0" collapsed="false">
      <c r="A54" s="15" t="n">
        <f aca="false">'Reel Log'!A49</f>
        <v>0</v>
      </c>
      <c r="B54" s="15" t="n">
        <f aca="false">'Reel Log'!B49</f>
        <v>0</v>
      </c>
      <c r="C54" s="16" t="str">
        <f aca="false">'Reel Log'!G49</f>
        <v/>
      </c>
      <c r="D54" s="17" t="str">
        <f aca="false">'Reel Log'!J49</f>
        <v/>
      </c>
      <c r="E54" s="17" t="str">
        <f aca="false">IFERROR(IF('Reel Log'!K49="","",IF(ISNUMBER('Reel Log'!K49),ROUND('Reel Log'!K49,1),'Reel Log'!K49)),"")</f>
        <v/>
      </c>
      <c r="F54" s="16" t="n">
        <f aca="false">'Reel Log'!H49</f>
        <v>0</v>
      </c>
      <c r="G54" s="18" t="str">
        <f aca="false">'Reel Log'!L49</f>
        <v>Not Started</v>
      </c>
    </row>
    <row r="55" customFormat="false" ht="18" hidden="false" customHeight="true" outlineLevel="0" collapsed="false">
      <c r="A55" s="15" t="n">
        <f aca="false">'Reel Log'!A50</f>
        <v>0</v>
      </c>
      <c r="B55" s="15" t="n">
        <f aca="false">'Reel Log'!B50</f>
        <v>0</v>
      </c>
      <c r="C55" s="16" t="str">
        <f aca="false">'Reel Log'!G50</f>
        <v/>
      </c>
      <c r="D55" s="17" t="str">
        <f aca="false">'Reel Log'!J50</f>
        <v/>
      </c>
      <c r="E55" s="17" t="str">
        <f aca="false">IFERROR(IF('Reel Log'!K50="","",IF(ISNUMBER('Reel Log'!K50),ROUND('Reel Log'!K50,1),'Reel Log'!K50)),"")</f>
        <v/>
      </c>
      <c r="F55" s="16" t="n">
        <f aca="false">'Reel Log'!H50</f>
        <v>0</v>
      </c>
      <c r="G55" s="18" t="str">
        <f aca="false">'Reel Log'!L50</f>
        <v>Not Started</v>
      </c>
    </row>
    <row r="56" customFormat="false" ht="18" hidden="false" customHeight="true" outlineLevel="0" collapsed="false">
      <c r="A56" s="15" t="n">
        <f aca="false">'Reel Log'!A51</f>
        <v>0</v>
      </c>
      <c r="B56" s="15" t="n">
        <f aca="false">'Reel Log'!B51</f>
        <v>0</v>
      </c>
      <c r="C56" s="16" t="str">
        <f aca="false">'Reel Log'!G51</f>
        <v/>
      </c>
      <c r="D56" s="17" t="str">
        <f aca="false">'Reel Log'!J51</f>
        <v/>
      </c>
      <c r="E56" s="17" t="str">
        <f aca="false">IFERROR(IF('Reel Log'!K51="","",IF(ISNUMBER('Reel Log'!K51),ROUND('Reel Log'!K51,1),'Reel Log'!K51)),"")</f>
        <v/>
      </c>
      <c r="F56" s="16" t="n">
        <f aca="false">'Reel Log'!H51</f>
        <v>0</v>
      </c>
      <c r="G56" s="18" t="str">
        <f aca="false">'Reel Log'!L51</f>
        <v>Not Started</v>
      </c>
    </row>
    <row r="57" customFormat="false" ht="18" hidden="false" customHeight="true" outlineLevel="0" collapsed="false">
      <c r="A57" s="15" t="n">
        <f aca="false">'Reel Log'!A52</f>
        <v>0</v>
      </c>
      <c r="B57" s="15" t="n">
        <f aca="false">'Reel Log'!B52</f>
        <v>0</v>
      </c>
      <c r="C57" s="16" t="str">
        <f aca="false">'Reel Log'!G52</f>
        <v/>
      </c>
      <c r="D57" s="17" t="str">
        <f aca="false">'Reel Log'!J52</f>
        <v/>
      </c>
      <c r="E57" s="17" t="str">
        <f aca="false">IFERROR(IF('Reel Log'!K52="","",IF(ISNUMBER('Reel Log'!K52),ROUND('Reel Log'!K52,1),'Reel Log'!K52)),"")</f>
        <v/>
      </c>
      <c r="F57" s="16" t="n">
        <f aca="false">'Reel Log'!H52</f>
        <v>0</v>
      </c>
      <c r="G57" s="18" t="str">
        <f aca="false">'Reel Log'!L52</f>
        <v>Not Started</v>
      </c>
    </row>
    <row r="58" customFormat="false" ht="18" hidden="false" customHeight="true" outlineLevel="0" collapsed="false">
      <c r="A58" s="15" t="n">
        <f aca="false">'Reel Log'!A53</f>
        <v>0</v>
      </c>
      <c r="B58" s="15" t="n">
        <f aca="false">'Reel Log'!B53</f>
        <v>0</v>
      </c>
      <c r="C58" s="16" t="str">
        <f aca="false">'Reel Log'!G53</f>
        <v/>
      </c>
      <c r="D58" s="17" t="str">
        <f aca="false">'Reel Log'!J53</f>
        <v/>
      </c>
      <c r="E58" s="17" t="str">
        <f aca="false">IFERROR(IF('Reel Log'!K53="","",IF(ISNUMBER('Reel Log'!K53),ROUND('Reel Log'!K53,1),'Reel Log'!K53)),"")</f>
        <v/>
      </c>
      <c r="F58" s="16" t="n">
        <f aca="false">'Reel Log'!H53</f>
        <v>0</v>
      </c>
      <c r="G58" s="18" t="str">
        <f aca="false">'Reel Log'!L53</f>
        <v>Not Started</v>
      </c>
    </row>
    <row r="60" customFormat="false" ht="9.75" hidden="false" customHeight="true" outlineLevel="0" collapsed="false"/>
    <row r="61" customFormat="false" ht="15" hidden="false" customHeight="true" outlineLevel="0" collapsed="false">
      <c r="A61" s="19" t="s">
        <v>15</v>
      </c>
      <c r="B61" s="19"/>
      <c r="C61" s="19"/>
      <c r="D61" s="19"/>
      <c r="E61" s="19"/>
      <c r="F61" s="19"/>
      <c r="G61" s="19"/>
    </row>
    <row r="62" customFormat="false" ht="18" hidden="false" customHeight="true" outlineLevel="0" collapsed="false">
      <c r="A62" s="20" t="s">
        <v>3</v>
      </c>
      <c r="B62" s="21" t="s">
        <v>16</v>
      </c>
      <c r="C62" s="21"/>
      <c r="D62" s="21"/>
      <c r="E62" s="21"/>
      <c r="F62" s="21"/>
      <c r="G62" s="21"/>
      <c r="H62" s="21"/>
      <c r="I62" s="21"/>
      <c r="J62" s="21"/>
    </row>
    <row r="63" customFormat="false" ht="18" hidden="false" customHeight="true" outlineLevel="0" collapsed="false">
      <c r="A63" s="22" t="s">
        <v>17</v>
      </c>
      <c r="B63" s="23" t="s">
        <v>18</v>
      </c>
      <c r="C63" s="23"/>
      <c r="D63" s="23"/>
      <c r="E63" s="23"/>
      <c r="F63" s="23"/>
      <c r="G63" s="23"/>
      <c r="H63" s="23"/>
      <c r="I63" s="23"/>
      <c r="J63" s="23"/>
    </row>
    <row r="64" customFormat="false" ht="18" hidden="false" customHeight="true" outlineLevel="0" collapsed="false">
      <c r="A64" s="24" t="s">
        <v>19</v>
      </c>
      <c r="B64" s="25" t="s">
        <v>20</v>
      </c>
      <c r="C64" s="25"/>
      <c r="D64" s="25"/>
      <c r="E64" s="25"/>
      <c r="F64" s="25"/>
      <c r="G64" s="25"/>
      <c r="H64" s="25"/>
      <c r="I64" s="25"/>
      <c r="J64" s="25"/>
    </row>
    <row r="65" customFormat="false" ht="18" hidden="false" customHeight="true" outlineLevel="0" collapsed="false">
      <c r="A65" s="26" t="s">
        <v>6</v>
      </c>
      <c r="B65" s="27" t="s">
        <v>21</v>
      </c>
      <c r="C65" s="27"/>
      <c r="D65" s="27"/>
      <c r="E65" s="27"/>
      <c r="F65" s="27"/>
      <c r="G65" s="27"/>
      <c r="H65" s="27"/>
      <c r="I65" s="27"/>
      <c r="J65" s="27"/>
    </row>
    <row r="66" customFormat="false" ht="18" hidden="false" customHeight="true" outlineLevel="0" collapsed="false">
      <c r="A66" s="20" t="s">
        <v>22</v>
      </c>
      <c r="B66" s="21" t="s">
        <v>23</v>
      </c>
      <c r="C66" s="21"/>
      <c r="D66" s="21"/>
      <c r="E66" s="21"/>
      <c r="F66" s="21"/>
      <c r="G66" s="21"/>
      <c r="H66" s="21"/>
      <c r="I66" s="21"/>
      <c r="J66" s="21"/>
    </row>
    <row r="67" customFormat="false" ht="18" hidden="false" customHeight="true" outlineLevel="0" collapsed="false">
      <c r="A67" s="28" t="s">
        <v>24</v>
      </c>
      <c r="B67" s="29" t="s">
        <v>25</v>
      </c>
      <c r="C67" s="29"/>
      <c r="D67" s="29"/>
      <c r="E67" s="29"/>
      <c r="F67" s="29"/>
      <c r="G67" s="29"/>
      <c r="H67" s="29"/>
      <c r="I67" s="29"/>
      <c r="J67" s="29"/>
    </row>
    <row r="70" customFormat="false" ht="9.75" hidden="false" customHeight="true" outlineLevel="0" collapsed="false"/>
    <row r="71" customFormat="false" ht="15.75" hidden="false" customHeight="true" outlineLevel="0" collapsed="false">
      <c r="A71" s="30" t="s">
        <v>26</v>
      </c>
      <c r="B71" s="30"/>
      <c r="C71" s="30"/>
      <c r="D71" s="30"/>
      <c r="E71" s="30"/>
      <c r="F71" s="30"/>
      <c r="G71" s="30"/>
    </row>
  </sheetData>
  <mergeCells count="21">
    <mergeCell ref="A1:G1"/>
    <mergeCell ref="A2:G2"/>
    <mergeCell ref="A4:B4"/>
    <mergeCell ref="C4:D4"/>
    <mergeCell ref="E4:F4"/>
    <mergeCell ref="G4:H4"/>
    <mergeCell ref="I4:J4"/>
    <mergeCell ref="A5:B5"/>
    <mergeCell ref="C5:D5"/>
    <mergeCell ref="E5:F5"/>
    <mergeCell ref="G5:H5"/>
    <mergeCell ref="I5:J5"/>
    <mergeCell ref="A7:G7"/>
    <mergeCell ref="A61:G61"/>
    <mergeCell ref="B62:J62"/>
    <mergeCell ref="B63:J63"/>
    <mergeCell ref="B64:J64"/>
    <mergeCell ref="B65:J65"/>
    <mergeCell ref="B66:J66"/>
    <mergeCell ref="B67:J67"/>
    <mergeCell ref="A71:G71"/>
  </mergeCells>
  <conditionalFormatting sqref="G9:G58">
    <cfRule type="expression" priority="2" aboveAverage="0" equalAverage="0" bottom="0" percent="0" rank="0" text="" dxfId="0">
      <formula>G9="EXPIRED"</formula>
    </cfRule>
    <cfRule type="expression" priority="3" aboveAverage="0" equalAverage="0" bottom="0" percent="0" rank="0" text="" dxfId="1">
      <formula>LEFT(G9,7)="WARNING"</formula>
    </cfRule>
    <cfRule type="expression" priority="4" aboveAverage="0" equalAverage="0" bottom="0" percent="0" rank="0" text="" dxfId="2">
      <formula>LEFT(G9,7)="CAUTION"</formula>
    </cfRule>
    <cfRule type="expression" priority="5" aboveAverage="0" equalAverage="0" bottom="0" percent="0" rank="0" text="" dxfId="3">
      <formula>OR(G9="OK",LEFT(G9,2)="OK")</formula>
    </cfRule>
  </conditionalFormatting>
  <conditionalFormatting sqref="E9:E58">
    <cfRule type="expression" priority="6" aboveAverage="0" equalAverage="0" bottom="0" percent="0" rank="0" text="" dxfId="0">
      <formula>AND(ISNUMBER(E9),E9&lt;=0)</formula>
    </cfRule>
    <cfRule type="expression" priority="7" aboveAverage="0" equalAverage="0" bottom="0" percent="0" rank="0" text="" dxfId="1">
      <formula>AND(ISNUMBER(E9),E9&gt;0,E9&lt;12)</formula>
    </cfRule>
    <cfRule type="expression" priority="8" aboveAverage="0" equalAverage="0" bottom="0" percent="0" rank="0" text="" dxfId="2">
      <formula>AND(ISNUMBER(E9),E9&gt;=12,E9&lt;24)</formula>
    </cfRule>
    <cfRule type="expression" priority="9" aboveAverage="0" equalAverage="0" bottom="0" percent="0" rank="0" text="" dxfId="3">
      <formula>AND(ISNUMBER(E9),E9&gt;0,E9&gt;=24)</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4"/>
    <col collapsed="false" customWidth="true" hidden="false" outlineLevel="0" max="2" min="2" style="0" width="22"/>
    <col collapsed="false" customWidth="true" hidden="false" outlineLevel="0" max="3" min="3" style="0" width="28"/>
    <col collapsed="false" customWidth="true" hidden="false" outlineLevel="0" max="5" min="5" style="0" width="16"/>
    <col collapsed="false" customWidth="true" hidden="false" outlineLevel="0" max="6" min="6" style="0" width="14"/>
    <col collapsed="false" customWidth="true" hidden="false" outlineLevel="0" max="7" min="7" style="0" width="30"/>
  </cols>
  <sheetData>
    <row r="1" customFormat="false" ht="15" hidden="false" customHeight="true" outlineLevel="0" collapsed="false">
      <c r="A1" s="31" t="s">
        <v>27</v>
      </c>
      <c r="B1" s="31"/>
      <c r="C1" s="31"/>
      <c r="E1" s="31" t="s">
        <v>28</v>
      </c>
      <c r="F1" s="31"/>
      <c r="G1" s="31"/>
    </row>
    <row r="2" customFormat="false" ht="15" hidden="false" customHeight="false" outlineLevel="0" collapsed="false">
      <c r="A2" s="32" t="s">
        <v>29</v>
      </c>
      <c r="B2" s="32" t="s">
        <v>30</v>
      </c>
      <c r="C2" s="32" t="s">
        <v>31</v>
      </c>
      <c r="E2" s="32" t="s">
        <v>32</v>
      </c>
      <c r="F2" s="32" t="s">
        <v>33</v>
      </c>
      <c r="G2" s="32" t="s">
        <v>31</v>
      </c>
    </row>
    <row r="3" customFormat="false" ht="15" hidden="false" customHeight="false" outlineLevel="0" collapsed="false">
      <c r="A3" s="15" t="n">
        <v>1</v>
      </c>
      <c r="B3" s="15" t="s">
        <v>34</v>
      </c>
      <c r="C3" s="33" t="s">
        <v>35</v>
      </c>
      <c r="E3" s="15" t="s">
        <v>36</v>
      </c>
      <c r="F3" s="15" t="n">
        <v>5</v>
      </c>
      <c r="G3" s="33" t="s">
        <v>37</v>
      </c>
    </row>
    <row r="4" customFormat="false" ht="15" hidden="false" customHeight="false" outlineLevel="0" collapsed="false">
      <c r="A4" s="15" t="n">
        <v>2</v>
      </c>
      <c r="B4" s="15" t="n">
        <v>672</v>
      </c>
      <c r="C4" s="33" t="s">
        <v>38</v>
      </c>
      <c r="E4" s="15" t="s">
        <v>39</v>
      </c>
      <c r="F4" s="15" t="n">
        <v>2</v>
      </c>
      <c r="G4" s="33" t="s">
        <v>40</v>
      </c>
    </row>
    <row r="5" customFormat="false" ht="15" hidden="false" customHeight="false" outlineLevel="0" collapsed="false">
      <c r="A5" s="15" t="s">
        <v>41</v>
      </c>
      <c r="B5" s="15" t="n">
        <v>336</v>
      </c>
      <c r="C5" s="33" t="s">
        <v>42</v>
      </c>
      <c r="E5" s="15" t="s">
        <v>43</v>
      </c>
      <c r="F5" s="15" t="n">
        <v>1.5</v>
      </c>
      <c r="G5" s="33" t="s">
        <v>44</v>
      </c>
    </row>
    <row r="6" customFormat="false" ht="15" hidden="false" customHeight="false" outlineLevel="0" collapsed="false">
      <c r="A6" s="15" t="n">
        <v>3</v>
      </c>
      <c r="B6" s="15" t="n">
        <v>168</v>
      </c>
      <c r="C6" s="33" t="s">
        <v>45</v>
      </c>
      <c r="E6" s="15" t="s">
        <v>46</v>
      </c>
      <c r="F6" s="15" t="n">
        <v>1.25</v>
      </c>
      <c r="G6" s="33" t="s">
        <v>47</v>
      </c>
    </row>
    <row r="7" customFormat="false" ht="15" hidden="false" customHeight="false" outlineLevel="0" collapsed="false">
      <c r="A7" s="15" t="n">
        <v>4</v>
      </c>
      <c r="B7" s="15" t="n">
        <v>72</v>
      </c>
      <c r="C7" s="33" t="s">
        <v>48</v>
      </c>
      <c r="E7" s="15" t="s">
        <v>49</v>
      </c>
      <c r="F7" s="15" t="n">
        <v>1</v>
      </c>
      <c r="G7" s="33" t="s">
        <v>50</v>
      </c>
    </row>
    <row r="8" customFormat="false" ht="23.85" hidden="false" customHeight="false" outlineLevel="0" collapsed="false">
      <c r="A8" s="15" t="n">
        <v>5</v>
      </c>
      <c r="B8" s="15" t="n">
        <v>48</v>
      </c>
      <c r="C8" s="33" t="s">
        <v>51</v>
      </c>
      <c r="E8" s="15" t="s">
        <v>52</v>
      </c>
      <c r="F8" s="15" t="n">
        <v>0.5</v>
      </c>
      <c r="G8" s="33" t="s">
        <v>53</v>
      </c>
    </row>
    <row r="9" customFormat="false" ht="15" hidden="false" customHeight="false" outlineLevel="0" collapsed="false">
      <c r="A9" s="15" t="s">
        <v>54</v>
      </c>
      <c r="B9" s="15" t="n">
        <v>24</v>
      </c>
      <c r="C9" s="33" t="s">
        <v>55</v>
      </c>
    </row>
    <row r="10" customFormat="false" ht="15" hidden="false" customHeight="false" outlineLevel="0" collapsed="false">
      <c r="A10" s="15" t="n">
        <v>6</v>
      </c>
      <c r="B10" s="15" t="s">
        <v>56</v>
      </c>
      <c r="C10" s="33" t="s">
        <v>57</v>
      </c>
    </row>
    <row r="12" customFormat="false" ht="15" hidden="false" customHeight="true" outlineLevel="0" collapsed="false">
      <c r="A12" s="31" t="s">
        <v>58</v>
      </c>
      <c r="B12" s="31"/>
      <c r="C12" s="31"/>
      <c r="D12" s="31"/>
      <c r="E12" s="31"/>
      <c r="F12" s="31"/>
      <c r="G12" s="31"/>
    </row>
    <row r="13" customFormat="false" ht="15" hidden="false" customHeight="true" outlineLevel="0" collapsed="false">
      <c r="A13" s="31" t="s">
        <v>59</v>
      </c>
      <c r="B13" s="31"/>
      <c r="C13" s="31"/>
      <c r="E13" s="31" t="s">
        <v>60</v>
      </c>
      <c r="F13" s="31"/>
      <c r="G13" s="31"/>
    </row>
    <row r="14" customFormat="false" ht="23.85" hidden="false" customHeight="false" outlineLevel="0" collapsed="false">
      <c r="A14" s="32" t="s">
        <v>29</v>
      </c>
      <c r="B14" s="32" t="s">
        <v>61</v>
      </c>
      <c r="C14" s="32" t="s">
        <v>31</v>
      </c>
      <c r="E14" s="32" t="s">
        <v>29</v>
      </c>
      <c r="F14" s="32" t="s">
        <v>61</v>
      </c>
      <c r="G14" s="32" t="s">
        <v>31</v>
      </c>
    </row>
    <row r="15" customFormat="false" ht="15" hidden="false" customHeight="false" outlineLevel="0" collapsed="false">
      <c r="A15" s="15" t="n">
        <v>2</v>
      </c>
      <c r="B15" s="15" t="s">
        <v>62</v>
      </c>
      <c r="C15" s="33" t="s">
        <v>63</v>
      </c>
      <c r="E15" s="15" t="n">
        <v>2</v>
      </c>
      <c r="F15" s="15" t="n">
        <v>168</v>
      </c>
      <c r="G15" s="33" t="s">
        <v>64</v>
      </c>
    </row>
    <row r="16" customFormat="false" ht="15" hidden="false" customHeight="false" outlineLevel="0" collapsed="false">
      <c r="A16" s="15" t="s">
        <v>41</v>
      </c>
      <c r="B16" s="15" t="s">
        <v>62</v>
      </c>
      <c r="C16" s="33" t="s">
        <v>63</v>
      </c>
      <c r="E16" s="15" t="s">
        <v>41</v>
      </c>
      <c r="F16" s="15" t="n">
        <v>168</v>
      </c>
      <c r="G16" s="33" t="s">
        <v>64</v>
      </c>
    </row>
    <row r="17" customFormat="false" ht="15" hidden="false" customHeight="false" outlineLevel="0" collapsed="false">
      <c r="A17" s="15" t="n">
        <v>3</v>
      </c>
      <c r="B17" s="15" t="s">
        <v>65</v>
      </c>
      <c r="C17" s="33" t="s">
        <v>66</v>
      </c>
      <c r="E17" s="15" t="n">
        <v>3</v>
      </c>
      <c r="F17" s="15" t="n">
        <v>336</v>
      </c>
      <c r="G17" s="33" t="s">
        <v>67</v>
      </c>
    </row>
    <row r="18" customFormat="false" ht="15" hidden="false" customHeight="false" outlineLevel="0" collapsed="false">
      <c r="A18" s="15" t="n">
        <v>4</v>
      </c>
      <c r="B18" s="15" t="s">
        <v>65</v>
      </c>
      <c r="C18" s="33" t="s">
        <v>66</v>
      </c>
      <c r="E18" s="15" t="n">
        <v>4</v>
      </c>
      <c r="F18" s="15" t="n">
        <v>336</v>
      </c>
      <c r="G18" s="33" t="s">
        <v>67</v>
      </c>
    </row>
    <row r="19" customFormat="false" ht="15" hidden="false" customHeight="false" outlineLevel="0" collapsed="false">
      <c r="A19" s="15" t="n">
        <v>5</v>
      </c>
      <c r="B19" s="15" t="s">
        <v>65</v>
      </c>
      <c r="C19" s="33" t="s">
        <v>66</v>
      </c>
      <c r="E19" s="15" t="n">
        <v>5</v>
      </c>
      <c r="F19" s="15" t="n">
        <v>336</v>
      </c>
      <c r="G19" s="33" t="s">
        <v>67</v>
      </c>
    </row>
    <row r="20" customFormat="false" ht="15" hidden="false" customHeight="false" outlineLevel="0" collapsed="false">
      <c r="A20" s="15" t="s">
        <v>54</v>
      </c>
      <c r="B20" s="15" t="s">
        <v>65</v>
      </c>
      <c r="C20" s="33" t="s">
        <v>66</v>
      </c>
      <c r="E20" s="15" t="s">
        <v>54</v>
      </c>
      <c r="F20" s="15" t="n">
        <v>336</v>
      </c>
      <c r="G20" s="33" t="s">
        <v>67</v>
      </c>
    </row>
    <row r="22" customFormat="false" ht="15" hidden="false" customHeight="false" outlineLevel="0" collapsed="false">
      <c r="A22" s="34" t="s">
        <v>68</v>
      </c>
    </row>
  </sheetData>
  <mergeCells count="5">
    <mergeCell ref="A1:C1"/>
    <mergeCell ref="E1:G1"/>
    <mergeCell ref="A12:G12"/>
    <mergeCell ref="A13:C13"/>
    <mergeCell ref="E13:G1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5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14"/>
    <col collapsed="false" customWidth="true" hidden="false" outlineLevel="0" max="2" min="2" style="0" width="12"/>
    <col collapsed="false" customWidth="true" hidden="false" outlineLevel="0" max="3" min="3" style="0" width="22"/>
    <col collapsed="false" customWidth="true" hidden="false" outlineLevel="0" max="5" min="4" style="0" width="16"/>
    <col collapsed="false" customWidth="true" hidden="false" outlineLevel="0" max="7" min="6" style="0" width="18"/>
    <col collapsed="false" customWidth="true" hidden="false" outlineLevel="0" max="8" min="8" style="0" width="12"/>
    <col collapsed="false" customWidth="true" hidden="false" outlineLevel="0" max="12" min="9" style="0" width="16"/>
  </cols>
  <sheetData>
    <row r="1" customFormat="false" ht="27.75" hidden="false" customHeight="true" outlineLevel="0" collapsed="false">
      <c r="A1" s="35" t="s">
        <v>69</v>
      </c>
      <c r="B1" s="35"/>
      <c r="C1" s="35"/>
      <c r="D1" s="35"/>
      <c r="E1" s="35"/>
      <c r="F1" s="35"/>
      <c r="G1" s="35"/>
      <c r="H1" s="35"/>
      <c r="I1" s="35"/>
      <c r="J1" s="35"/>
      <c r="K1" s="35"/>
      <c r="L1" s="35"/>
      <c r="M1" s="35"/>
      <c r="N1" s="35"/>
      <c r="O1" s="35"/>
      <c r="P1" s="35"/>
      <c r="Q1" s="35"/>
      <c r="R1" s="35"/>
    </row>
    <row r="2" customFormat="false" ht="18" hidden="false" customHeight="true" outlineLevel="0" collapsed="false">
      <c r="A2" s="36" t="s">
        <v>70</v>
      </c>
      <c r="B2" s="36"/>
      <c r="C2" s="36"/>
      <c r="D2" s="36"/>
      <c r="E2" s="36"/>
      <c r="F2" s="36"/>
      <c r="G2" s="36"/>
      <c r="H2" s="36"/>
      <c r="I2" s="36"/>
      <c r="J2" s="36"/>
      <c r="K2" s="36"/>
      <c r="L2" s="36"/>
      <c r="M2" s="36"/>
      <c r="N2" s="36"/>
      <c r="O2" s="36"/>
      <c r="P2" s="36"/>
      <c r="Q2" s="36"/>
      <c r="R2" s="36"/>
    </row>
    <row r="3" customFormat="false" ht="31.5" hidden="false" customHeight="true" outlineLevel="0" collapsed="false">
      <c r="A3" s="37" t="s">
        <v>8</v>
      </c>
      <c r="B3" s="37" t="s">
        <v>29</v>
      </c>
      <c r="C3" s="37" t="s">
        <v>71</v>
      </c>
      <c r="D3" s="37" t="s">
        <v>32</v>
      </c>
      <c r="E3" s="37" t="s">
        <v>72</v>
      </c>
      <c r="F3" s="37" t="s">
        <v>73</v>
      </c>
      <c r="G3" s="37" t="s">
        <v>74</v>
      </c>
      <c r="H3" s="37" t="s">
        <v>75</v>
      </c>
      <c r="I3" s="37" t="s">
        <v>76</v>
      </c>
      <c r="J3" s="37" t="s">
        <v>77</v>
      </c>
      <c r="K3" s="37" t="s">
        <v>78</v>
      </c>
      <c r="L3" s="37" t="s">
        <v>14</v>
      </c>
    </row>
    <row r="4" customFormat="false" ht="15" hidden="false" customHeight="false" outlineLevel="0" collapsed="false">
      <c r="A4" s="38"/>
      <c r="B4" s="38"/>
      <c r="C4" s="39"/>
      <c r="D4" s="38"/>
      <c r="E4" s="40" t="str">
        <f aca="false">IFERROR(IF(D4="","1",IF(D4&lt;10,5,IF(D4&lt;30,2,IF(D4&lt;40,1.5,IF(D4&lt;50,1.25,IF(D4&lt;=60,1,0.5)))))),"")</f>
        <v>1</v>
      </c>
      <c r="F4" s="16" t="str">
        <f aca="false">IFERROR(IF(B4="","",IF(TEXT(B4,"@")="1",99999,IF(TEXT(B4,"@")="2",672,IF(TEXT(B4,"@")="2a",336,IF(TEXT(B4,"@")="3",168,IF(TEXT(B4,"@")="4",72,IF(TEXT(B4,"@")="5",48,IF(TEXT(B4,"@")="5a",24,IF(TEXT(B4,"@")="6",0,"?"))))))))),"")</f>
        <v/>
      </c>
      <c r="G4" s="16" t="str">
        <f aca="false">IFERROR(IF(F4="","",IF(ISNUMBER(F4),IF(F4&gt;=99999,"Unlimited",F4*E4),"?")),"")</f>
        <v/>
      </c>
      <c r="H4" s="15" t="n">
        <f aca="false">IFERROR(COUNTIF('Bake Log'!$A:$A,A4),0)</f>
        <v>0</v>
      </c>
      <c r="I4" s="17" t="n">
        <f aca="false">IFERROR(SUMIF('Bake Log'!$A:$A,A4,'Bake Log'!$J:$J),0)</f>
        <v>0</v>
      </c>
      <c r="J4" s="17" t="str">
        <f aca="true">IFERROR(IF(C4="","",IF(ISNUMBER(C4),MAX(0,(NOW()-C4)*24-I4),"!DATE ERROR")),"")</f>
        <v/>
      </c>
      <c r="K4" s="17" t="str">
        <f aca="false">IFERROR(IF(G4="","",IF(G4="Unlimited","Unlimited",G4-J4)),"")</f>
        <v/>
      </c>
      <c r="L4" s="15" t="str">
        <f aca="false">IFERROR(IF(C4="","Not Started",IF(G4="Unlimited","OK - MSL1",IF(K4="","-",IF(K4&lt;=0,"EXPIRED",IF(K4&lt;12,"WARNING &lt;12h",IF(K4&lt;24,"CAUTION &lt;24h","OK")))))),"")</f>
        <v>Not Started</v>
      </c>
    </row>
    <row r="5" customFormat="false" ht="15" hidden="false" customHeight="false" outlineLevel="0" collapsed="false">
      <c r="A5" s="38"/>
      <c r="B5" s="38"/>
      <c r="C5" s="39"/>
      <c r="D5" s="38"/>
      <c r="E5" s="40" t="str">
        <f aca="false">IFERROR(IF(D5="","1",IF(D5&lt;10,5,IF(D5&lt;30,2,IF(D5&lt;40,1.5,IF(D5&lt;50,1.25,IF(D5&lt;=60,1,0.5)))))),"")</f>
        <v>1</v>
      </c>
      <c r="F5" s="16" t="str">
        <f aca="false">IFERROR(IF(B5="","",IF(TEXT(B5,"@")="1",99999,IF(TEXT(B5,"@")="2",672,IF(TEXT(B5,"@")="2a",336,IF(TEXT(B5,"@")="3",168,IF(TEXT(B5,"@")="4",72,IF(TEXT(B5,"@")="5",48,IF(TEXT(B5,"@")="5a",24,IF(TEXT(B5,"@")="6",0,"?"))))))))),"")</f>
        <v/>
      </c>
      <c r="G5" s="16" t="str">
        <f aca="false">IFERROR(IF(F5="","",IF(ISNUMBER(F5),IF(F5&gt;=99999,"Unlimited",F5*E5),"?")),"")</f>
        <v/>
      </c>
      <c r="H5" s="15" t="n">
        <f aca="false">IFERROR(COUNTIF('Bake Log'!$A:$A,A5),0)</f>
        <v>0</v>
      </c>
      <c r="I5" s="17" t="n">
        <f aca="false">IFERROR(SUMIF('Bake Log'!$A:$A,A5,'Bake Log'!$J:$J),0)</f>
        <v>0</v>
      </c>
      <c r="J5" s="17" t="str">
        <f aca="true">IFERROR(IF(C5="","",IF(ISNUMBER(C5),MAX(0,(NOW()-C5)*24-I5),"!DATE ERROR")),"")</f>
        <v/>
      </c>
      <c r="K5" s="17" t="str">
        <f aca="false">IFERROR(IF(G5="","",IF(G5="Unlimited","Unlimited",G5-J5)),"")</f>
        <v/>
      </c>
      <c r="L5" s="15" t="str">
        <f aca="false">IFERROR(IF(C5="","Not Started",IF(G5="Unlimited","OK - MSL1",IF(K5="","-",IF(K5&lt;=0,"EXPIRED",IF(K5&lt;12,"WARNING &lt;12h",IF(K5&lt;24,"CAUTION &lt;24h","OK")))))),"")</f>
        <v>Not Started</v>
      </c>
    </row>
    <row r="6" customFormat="false" ht="15" hidden="false" customHeight="false" outlineLevel="0" collapsed="false">
      <c r="A6" s="38"/>
      <c r="B6" s="38"/>
      <c r="C6" s="39"/>
      <c r="D6" s="38"/>
      <c r="E6" s="40" t="str">
        <f aca="false">IFERROR(IF(D6="","1",IF(D6&lt;10,5,IF(D6&lt;30,2,IF(D6&lt;40,1.5,IF(D6&lt;50,1.25,IF(D6&lt;=60,1,0.5)))))),"")</f>
        <v>1</v>
      </c>
      <c r="F6" s="16" t="str">
        <f aca="false">IFERROR(IF(B6="","",IF(TEXT(B6,"@")="1",99999,IF(TEXT(B6,"@")="2",672,IF(TEXT(B6,"@")="2a",336,IF(TEXT(B6,"@")="3",168,IF(TEXT(B6,"@")="4",72,IF(TEXT(B6,"@")="5",48,IF(TEXT(B6,"@")="5a",24,IF(TEXT(B6,"@")="6",0,"?"))))))))),"")</f>
        <v/>
      </c>
      <c r="G6" s="16" t="str">
        <f aca="false">IFERROR(IF(F6="","",IF(ISNUMBER(F6),IF(F6&gt;=99999,"Unlimited",F6*E6),"?")),"")</f>
        <v/>
      </c>
      <c r="H6" s="15" t="n">
        <f aca="false">IFERROR(COUNTIF('Bake Log'!$A:$A,A6),0)</f>
        <v>0</v>
      </c>
      <c r="I6" s="17" t="n">
        <f aca="false">IFERROR(SUMIF('Bake Log'!$A:$A,A6,'Bake Log'!$J:$J),0)</f>
        <v>0</v>
      </c>
      <c r="J6" s="17" t="str">
        <f aca="true">IFERROR(IF(C6="","",IF(ISNUMBER(C6),MAX(0,(NOW()-C6)*24-I6),"!DATE ERROR")),"")</f>
        <v/>
      </c>
      <c r="K6" s="17" t="str">
        <f aca="false">IFERROR(IF(G6="","",IF(G6="Unlimited","Unlimited",G6-J6)),"")</f>
        <v/>
      </c>
      <c r="L6" s="15" t="str">
        <f aca="false">IFERROR(IF(C6="","Not Started",IF(G6="Unlimited","OK - MSL1",IF(K6="","-",IF(K6&lt;=0,"EXPIRED",IF(K6&lt;12,"WARNING &lt;12h",IF(K6&lt;24,"CAUTION &lt;24h","OK")))))),"")</f>
        <v>Not Started</v>
      </c>
    </row>
    <row r="7" customFormat="false" ht="15" hidden="false" customHeight="false" outlineLevel="0" collapsed="false">
      <c r="A7" s="38"/>
      <c r="B7" s="38"/>
      <c r="C7" s="39"/>
      <c r="D7" s="38"/>
      <c r="E7" s="40" t="str">
        <f aca="false">IFERROR(IF(D7="","1",IF(D7&lt;10,5,IF(D7&lt;30,2,IF(D7&lt;40,1.5,IF(D7&lt;50,1.25,IF(D7&lt;=60,1,0.5)))))),"")</f>
        <v>1</v>
      </c>
      <c r="F7" s="16" t="str">
        <f aca="false">IFERROR(IF(B7="","",IF(TEXT(B7,"@")="1",99999,IF(TEXT(B7,"@")="2",672,IF(TEXT(B7,"@")="2a",336,IF(TEXT(B7,"@")="3",168,IF(TEXT(B7,"@")="4",72,IF(TEXT(B7,"@")="5",48,IF(TEXT(B7,"@")="5a",24,IF(TEXT(B7,"@")="6",0,"?"))))))))),"")</f>
        <v/>
      </c>
      <c r="G7" s="16" t="str">
        <f aca="false">IFERROR(IF(F7="","",IF(ISNUMBER(F7),IF(F7&gt;=99999,"Unlimited",F7*E7),"?")),"")</f>
        <v/>
      </c>
      <c r="H7" s="15" t="n">
        <f aca="false">IFERROR(COUNTIF('Bake Log'!$A:$A,A7),0)</f>
        <v>0</v>
      </c>
      <c r="I7" s="17" t="n">
        <f aca="false">IFERROR(SUMIF('Bake Log'!$A:$A,A7,'Bake Log'!$J:$J),0)</f>
        <v>0</v>
      </c>
      <c r="J7" s="17" t="str">
        <f aca="true">IFERROR(IF(C7="","",IF(ISNUMBER(C7),MAX(0,(NOW()-C7)*24-I7),"!DATE ERROR")),"")</f>
        <v/>
      </c>
      <c r="K7" s="17" t="str">
        <f aca="false">IFERROR(IF(G7="","",IF(G7="Unlimited","Unlimited",G7-J7)),"")</f>
        <v/>
      </c>
      <c r="L7" s="15" t="str">
        <f aca="false">IFERROR(IF(C7="","Not Started",IF(G7="Unlimited","OK - MSL1",IF(K7="","-",IF(K7&lt;=0,"EXPIRED",IF(K7&lt;12,"WARNING &lt;12h",IF(K7&lt;24,"CAUTION &lt;24h","OK")))))),"")</f>
        <v>Not Started</v>
      </c>
    </row>
    <row r="8" customFormat="false" ht="15" hidden="false" customHeight="false" outlineLevel="0" collapsed="false">
      <c r="A8" s="38"/>
      <c r="B8" s="38"/>
      <c r="C8" s="39"/>
      <c r="D8" s="38"/>
      <c r="E8" s="40" t="str">
        <f aca="false">IFERROR(IF(D8="","1",IF(D8&lt;10,5,IF(D8&lt;30,2,IF(D8&lt;40,1.5,IF(D8&lt;50,1.25,IF(D8&lt;=60,1,0.5)))))),"")</f>
        <v>1</v>
      </c>
      <c r="F8" s="16" t="str">
        <f aca="false">IFERROR(IF(B8="","",IF(TEXT(B8,"@")="1",99999,IF(TEXT(B8,"@")="2",672,IF(TEXT(B8,"@")="2a",336,IF(TEXT(B8,"@")="3",168,IF(TEXT(B8,"@")="4",72,IF(TEXT(B8,"@")="5",48,IF(TEXT(B8,"@")="5a",24,IF(TEXT(B8,"@")="6",0,"?"))))))))),"")</f>
        <v/>
      </c>
      <c r="G8" s="16" t="str">
        <f aca="false">IFERROR(IF(F8="","",IF(ISNUMBER(F8),IF(F8&gt;=99999,"Unlimited",F8*E8),"?")),"")</f>
        <v/>
      </c>
      <c r="H8" s="15" t="n">
        <f aca="false">IFERROR(COUNTIF('Bake Log'!$A:$A,A8),0)</f>
        <v>0</v>
      </c>
      <c r="I8" s="17" t="n">
        <f aca="false">IFERROR(SUMIF('Bake Log'!$A:$A,A8,'Bake Log'!$J:$J),0)</f>
        <v>0</v>
      </c>
      <c r="J8" s="17" t="str">
        <f aca="true">IFERROR(IF(C8="","",IF(ISNUMBER(C8),MAX(0,(NOW()-C8)*24-I8),"!DATE ERROR")),"")</f>
        <v/>
      </c>
      <c r="K8" s="17" t="str">
        <f aca="false">IFERROR(IF(G8="","",IF(G8="Unlimited","Unlimited",G8-J8)),"")</f>
        <v/>
      </c>
      <c r="L8" s="15" t="str">
        <f aca="false">IFERROR(IF(C8="","Not Started",IF(G8="Unlimited","OK - MSL1",IF(K8="","-",IF(K8&lt;=0,"EXPIRED",IF(K8&lt;12,"WARNING &lt;12h",IF(K8&lt;24,"CAUTION &lt;24h","OK")))))),"")</f>
        <v>Not Started</v>
      </c>
    </row>
    <row r="9" customFormat="false" ht="15" hidden="false" customHeight="false" outlineLevel="0" collapsed="false">
      <c r="A9" s="38"/>
      <c r="B9" s="38"/>
      <c r="C9" s="39"/>
      <c r="D9" s="38"/>
      <c r="E9" s="40" t="str">
        <f aca="false">IFERROR(IF(D9="","1",IF(D9&lt;10,5,IF(D9&lt;30,2,IF(D9&lt;40,1.5,IF(D9&lt;50,1.25,IF(D9&lt;=60,1,0.5)))))),"")</f>
        <v>1</v>
      </c>
      <c r="F9" s="16" t="str">
        <f aca="false">IFERROR(IF(B9="","",IF(TEXT(B9,"@")="1",99999,IF(TEXT(B9,"@")="2",672,IF(TEXT(B9,"@")="2a",336,IF(TEXT(B9,"@")="3",168,IF(TEXT(B9,"@")="4",72,IF(TEXT(B9,"@")="5",48,IF(TEXT(B9,"@")="5a",24,IF(TEXT(B9,"@")="6",0,"?"))))))))),"")</f>
        <v/>
      </c>
      <c r="G9" s="16" t="str">
        <f aca="false">IFERROR(IF(F9="","",IF(ISNUMBER(F9),IF(F9&gt;=99999,"Unlimited",F9*E9),"?")),"")</f>
        <v/>
      </c>
      <c r="H9" s="15" t="n">
        <f aca="false">IFERROR(COUNTIF('Bake Log'!$A:$A,A9),0)</f>
        <v>0</v>
      </c>
      <c r="I9" s="17" t="n">
        <f aca="false">IFERROR(SUMIF('Bake Log'!$A:$A,A9,'Bake Log'!$J:$J),0)</f>
        <v>0</v>
      </c>
      <c r="J9" s="17" t="str">
        <f aca="true">IFERROR(IF(C9="","",IF(ISNUMBER(C9),MAX(0,(NOW()-C9)*24-I9),"!DATE ERROR")),"")</f>
        <v/>
      </c>
      <c r="K9" s="17" t="str">
        <f aca="false">IFERROR(IF(G9="","",IF(G9="Unlimited","Unlimited",G9-J9)),"")</f>
        <v/>
      </c>
      <c r="L9" s="15" t="str">
        <f aca="false">IFERROR(IF(C9="","Not Started",IF(G9="Unlimited","OK - MSL1",IF(K9="","-",IF(K9&lt;=0,"EXPIRED",IF(K9&lt;12,"WARNING &lt;12h",IF(K9&lt;24,"CAUTION &lt;24h","OK")))))),"")</f>
        <v>Not Started</v>
      </c>
    </row>
    <row r="10" customFormat="false" ht="15" hidden="false" customHeight="false" outlineLevel="0" collapsed="false">
      <c r="A10" s="38"/>
      <c r="B10" s="38"/>
      <c r="C10" s="39"/>
      <c r="D10" s="38"/>
      <c r="E10" s="40" t="str">
        <f aca="false">IFERROR(IF(D10="","1",IF(D10&lt;10,5,IF(D10&lt;30,2,IF(D10&lt;40,1.5,IF(D10&lt;50,1.25,IF(D10&lt;=60,1,0.5)))))),"")</f>
        <v>1</v>
      </c>
      <c r="F10" s="16" t="str">
        <f aca="false">IFERROR(IF(B10="","",IF(TEXT(B10,"@")="1",99999,IF(TEXT(B10,"@")="2",672,IF(TEXT(B10,"@")="2a",336,IF(TEXT(B10,"@")="3",168,IF(TEXT(B10,"@")="4",72,IF(TEXT(B10,"@")="5",48,IF(TEXT(B10,"@")="5a",24,IF(TEXT(B10,"@")="6",0,"?"))))))))),"")</f>
        <v/>
      </c>
      <c r="G10" s="16" t="str">
        <f aca="false">IFERROR(IF(F10="","",IF(ISNUMBER(F10),IF(F10&gt;=99999,"Unlimited",F10*E10),"?")),"")</f>
        <v/>
      </c>
      <c r="H10" s="15" t="n">
        <f aca="false">IFERROR(COUNTIF('Bake Log'!$A:$A,A10),0)</f>
        <v>0</v>
      </c>
      <c r="I10" s="17" t="n">
        <f aca="false">IFERROR(SUMIF('Bake Log'!$A:$A,A10,'Bake Log'!$J:$J),0)</f>
        <v>0</v>
      </c>
      <c r="J10" s="17" t="str">
        <f aca="true">IFERROR(IF(C10="","",IF(ISNUMBER(C10),MAX(0,(NOW()-C10)*24-I10),"!DATE ERROR")),"")</f>
        <v/>
      </c>
      <c r="K10" s="17" t="str">
        <f aca="false">IFERROR(IF(G10="","",IF(G10="Unlimited","Unlimited",G10-J10)),"")</f>
        <v/>
      </c>
      <c r="L10" s="15" t="str">
        <f aca="false">IFERROR(IF(C10="","Not Started",IF(G10="Unlimited","OK - MSL1",IF(K10="","-",IF(K10&lt;=0,"EXPIRED",IF(K10&lt;12,"WARNING &lt;12h",IF(K10&lt;24,"CAUTION &lt;24h","OK")))))),"")</f>
        <v>Not Started</v>
      </c>
    </row>
    <row r="11" customFormat="false" ht="15" hidden="false" customHeight="false" outlineLevel="0" collapsed="false">
      <c r="A11" s="38"/>
      <c r="B11" s="38"/>
      <c r="C11" s="39"/>
      <c r="D11" s="38"/>
      <c r="E11" s="40" t="str">
        <f aca="false">IFERROR(IF(D11="","1",IF(D11&lt;10,5,IF(D11&lt;30,2,IF(D11&lt;40,1.5,IF(D11&lt;50,1.25,IF(D11&lt;=60,1,0.5)))))),"")</f>
        <v>1</v>
      </c>
      <c r="F11" s="16" t="str">
        <f aca="false">IFERROR(IF(B11="","",IF(TEXT(B11,"@")="1",99999,IF(TEXT(B11,"@")="2",672,IF(TEXT(B11,"@")="2a",336,IF(TEXT(B11,"@")="3",168,IF(TEXT(B11,"@")="4",72,IF(TEXT(B11,"@")="5",48,IF(TEXT(B11,"@")="5a",24,IF(TEXT(B11,"@")="6",0,"?"))))))))),"")</f>
        <v/>
      </c>
      <c r="G11" s="16" t="str">
        <f aca="false">IFERROR(IF(F11="","",IF(ISNUMBER(F11),IF(F11&gt;=99999,"Unlimited",F11*E11),"?")),"")</f>
        <v/>
      </c>
      <c r="H11" s="15" t="n">
        <f aca="false">IFERROR(COUNTIF('Bake Log'!$A:$A,A11),0)</f>
        <v>0</v>
      </c>
      <c r="I11" s="17" t="n">
        <f aca="false">IFERROR(SUMIF('Bake Log'!$A:$A,A11,'Bake Log'!$J:$J),0)</f>
        <v>0</v>
      </c>
      <c r="J11" s="17" t="str">
        <f aca="true">IFERROR(IF(C11="","",IF(ISNUMBER(C11),MAX(0,(NOW()-C11)*24-I11),"!DATE ERROR")),"")</f>
        <v/>
      </c>
      <c r="K11" s="17" t="str">
        <f aca="false">IFERROR(IF(G11="","",IF(G11="Unlimited","Unlimited",G11-J11)),"")</f>
        <v/>
      </c>
      <c r="L11" s="15" t="str">
        <f aca="false">IFERROR(IF(C11="","Not Started",IF(G11="Unlimited","OK - MSL1",IF(K11="","-",IF(K11&lt;=0,"EXPIRED",IF(K11&lt;12,"WARNING &lt;12h",IF(K11&lt;24,"CAUTION &lt;24h","OK")))))),"")</f>
        <v>Not Started</v>
      </c>
    </row>
    <row r="12" customFormat="false" ht="15" hidden="false" customHeight="false" outlineLevel="0" collapsed="false">
      <c r="A12" s="38"/>
      <c r="B12" s="38"/>
      <c r="C12" s="39"/>
      <c r="D12" s="38"/>
      <c r="E12" s="40" t="str">
        <f aca="false">IFERROR(IF(D12="","1",IF(D12&lt;10,5,IF(D12&lt;30,2,IF(D12&lt;40,1.5,IF(D12&lt;50,1.25,IF(D12&lt;=60,1,0.5)))))),"")</f>
        <v>1</v>
      </c>
      <c r="F12" s="16" t="str">
        <f aca="false">IFERROR(IF(B12="","",IF(TEXT(B12,"@")="1",99999,IF(TEXT(B12,"@")="2",672,IF(TEXT(B12,"@")="2a",336,IF(TEXT(B12,"@")="3",168,IF(TEXT(B12,"@")="4",72,IF(TEXT(B12,"@")="5",48,IF(TEXT(B12,"@")="5a",24,IF(TEXT(B12,"@")="6",0,"?"))))))))),"")</f>
        <v/>
      </c>
      <c r="G12" s="16" t="str">
        <f aca="false">IFERROR(IF(F12="","",IF(ISNUMBER(F12),IF(F12&gt;=99999,"Unlimited",F12*E12),"?")),"")</f>
        <v/>
      </c>
      <c r="H12" s="15" t="n">
        <f aca="false">IFERROR(COUNTIF('Bake Log'!$A:$A,A12),0)</f>
        <v>0</v>
      </c>
      <c r="I12" s="17" t="n">
        <f aca="false">IFERROR(SUMIF('Bake Log'!$A:$A,A12,'Bake Log'!$J:$J),0)</f>
        <v>0</v>
      </c>
      <c r="J12" s="17" t="str">
        <f aca="true">IFERROR(IF(C12="","",IF(ISNUMBER(C12),MAX(0,(NOW()-C12)*24-I12),"!DATE ERROR")),"")</f>
        <v/>
      </c>
      <c r="K12" s="17" t="str">
        <f aca="false">IFERROR(IF(G12="","",IF(G12="Unlimited","Unlimited",G12-J12)),"")</f>
        <v/>
      </c>
      <c r="L12" s="15" t="str">
        <f aca="false">IFERROR(IF(C12="","Not Started",IF(G12="Unlimited","OK - MSL1",IF(K12="","-",IF(K12&lt;=0,"EXPIRED",IF(K12&lt;12,"WARNING &lt;12h",IF(K12&lt;24,"CAUTION &lt;24h","OK")))))),"")</f>
        <v>Not Started</v>
      </c>
    </row>
    <row r="13" customFormat="false" ht="15" hidden="false" customHeight="false" outlineLevel="0" collapsed="false">
      <c r="A13" s="38"/>
      <c r="B13" s="38"/>
      <c r="C13" s="39"/>
      <c r="D13" s="38"/>
      <c r="E13" s="40" t="str">
        <f aca="false">IFERROR(IF(D13="","1",IF(D13&lt;10,5,IF(D13&lt;30,2,IF(D13&lt;40,1.5,IF(D13&lt;50,1.25,IF(D13&lt;=60,1,0.5)))))),"")</f>
        <v>1</v>
      </c>
      <c r="F13" s="16" t="str">
        <f aca="false">IFERROR(IF(B13="","",IF(TEXT(B13,"@")="1",99999,IF(TEXT(B13,"@")="2",672,IF(TEXT(B13,"@")="2a",336,IF(TEXT(B13,"@")="3",168,IF(TEXT(B13,"@")="4",72,IF(TEXT(B13,"@")="5",48,IF(TEXT(B13,"@")="5a",24,IF(TEXT(B13,"@")="6",0,"?"))))))))),"")</f>
        <v/>
      </c>
      <c r="G13" s="16" t="str">
        <f aca="false">IFERROR(IF(F13="","",IF(ISNUMBER(F13),IF(F13&gt;=99999,"Unlimited",F13*E13),"?")),"")</f>
        <v/>
      </c>
      <c r="H13" s="15" t="n">
        <f aca="false">IFERROR(COUNTIF('Bake Log'!$A:$A,A13),0)</f>
        <v>0</v>
      </c>
      <c r="I13" s="17" t="n">
        <f aca="false">IFERROR(SUMIF('Bake Log'!$A:$A,A13,'Bake Log'!$J:$J),0)</f>
        <v>0</v>
      </c>
      <c r="J13" s="17" t="str">
        <f aca="true">IFERROR(IF(C13="","",IF(ISNUMBER(C13),MAX(0,(NOW()-C13)*24-I13),"!DATE ERROR")),"")</f>
        <v/>
      </c>
      <c r="K13" s="17" t="str">
        <f aca="false">IFERROR(IF(G13="","",IF(G13="Unlimited","Unlimited",G13-J13)),"")</f>
        <v/>
      </c>
      <c r="L13" s="15" t="str">
        <f aca="false">IFERROR(IF(C13="","Not Started",IF(G13="Unlimited","OK - MSL1",IF(K13="","-",IF(K13&lt;=0,"EXPIRED",IF(K13&lt;12,"WARNING &lt;12h",IF(K13&lt;24,"CAUTION &lt;24h","OK")))))),"")</f>
        <v>Not Started</v>
      </c>
    </row>
    <row r="14" customFormat="false" ht="15" hidden="false" customHeight="false" outlineLevel="0" collapsed="false">
      <c r="A14" s="38"/>
      <c r="B14" s="38"/>
      <c r="C14" s="39"/>
      <c r="D14" s="38"/>
      <c r="E14" s="40" t="str">
        <f aca="false">IFERROR(IF(D14="","1",IF(D14&lt;10,5,IF(D14&lt;30,2,IF(D14&lt;40,1.5,IF(D14&lt;50,1.25,IF(D14&lt;=60,1,0.5)))))),"")</f>
        <v>1</v>
      </c>
      <c r="F14" s="16" t="str">
        <f aca="false">IFERROR(IF(B14="","",IF(TEXT(B14,"@")="1",99999,IF(TEXT(B14,"@")="2",672,IF(TEXT(B14,"@")="2a",336,IF(TEXT(B14,"@")="3",168,IF(TEXT(B14,"@")="4",72,IF(TEXT(B14,"@")="5",48,IF(TEXT(B14,"@")="5a",24,IF(TEXT(B14,"@")="6",0,"?"))))))))),"")</f>
        <v/>
      </c>
      <c r="G14" s="16" t="str">
        <f aca="false">IFERROR(IF(F14="","",IF(ISNUMBER(F14),IF(F14&gt;=99999,"Unlimited",F14*E14),"?")),"")</f>
        <v/>
      </c>
      <c r="H14" s="15" t="n">
        <f aca="false">IFERROR(COUNTIF('Bake Log'!$A:$A,A14),0)</f>
        <v>0</v>
      </c>
      <c r="I14" s="17" t="n">
        <f aca="false">IFERROR(SUMIF('Bake Log'!$A:$A,A14,'Bake Log'!$J:$J),0)</f>
        <v>0</v>
      </c>
      <c r="J14" s="17" t="str">
        <f aca="true">IFERROR(IF(C14="","",IF(ISNUMBER(C14),MAX(0,(NOW()-C14)*24-I14),"!DATE ERROR")),"")</f>
        <v/>
      </c>
      <c r="K14" s="17" t="str">
        <f aca="false">IFERROR(IF(G14="","",IF(G14="Unlimited","Unlimited",G14-J14)),"")</f>
        <v/>
      </c>
      <c r="L14" s="15" t="str">
        <f aca="false">IFERROR(IF(C14="","Not Started",IF(G14="Unlimited","OK - MSL1",IF(K14="","-",IF(K14&lt;=0,"EXPIRED",IF(K14&lt;12,"WARNING &lt;12h",IF(K14&lt;24,"CAUTION &lt;24h","OK")))))),"")</f>
        <v>Not Started</v>
      </c>
    </row>
    <row r="15" customFormat="false" ht="15" hidden="false" customHeight="false" outlineLevel="0" collapsed="false">
      <c r="A15" s="38"/>
      <c r="B15" s="38"/>
      <c r="C15" s="39"/>
      <c r="D15" s="38"/>
      <c r="E15" s="40" t="str">
        <f aca="false">IFERROR(IF(D15="","1",IF(D15&lt;10,5,IF(D15&lt;30,2,IF(D15&lt;40,1.5,IF(D15&lt;50,1.25,IF(D15&lt;=60,1,0.5)))))),"")</f>
        <v>1</v>
      </c>
      <c r="F15" s="16" t="str">
        <f aca="false">IFERROR(IF(B15="","",IF(TEXT(B15,"@")="1",99999,IF(TEXT(B15,"@")="2",672,IF(TEXT(B15,"@")="2a",336,IF(TEXT(B15,"@")="3",168,IF(TEXT(B15,"@")="4",72,IF(TEXT(B15,"@")="5",48,IF(TEXT(B15,"@")="5a",24,IF(TEXT(B15,"@")="6",0,"?"))))))))),"")</f>
        <v/>
      </c>
      <c r="G15" s="16" t="str">
        <f aca="false">IFERROR(IF(F15="","",IF(ISNUMBER(F15),IF(F15&gt;=99999,"Unlimited",F15*E15),"?")),"")</f>
        <v/>
      </c>
      <c r="H15" s="15" t="n">
        <f aca="false">IFERROR(COUNTIF('Bake Log'!$A:$A,A15),0)</f>
        <v>0</v>
      </c>
      <c r="I15" s="17" t="n">
        <f aca="false">IFERROR(SUMIF('Bake Log'!$A:$A,A15,'Bake Log'!$J:$J),0)</f>
        <v>0</v>
      </c>
      <c r="J15" s="17" t="str">
        <f aca="true">IFERROR(IF(C15="","",IF(ISNUMBER(C15),MAX(0,(NOW()-C15)*24-I15),"!DATE ERROR")),"")</f>
        <v/>
      </c>
      <c r="K15" s="17" t="str">
        <f aca="false">IFERROR(IF(G15="","",IF(G15="Unlimited","Unlimited",G15-J15)),"")</f>
        <v/>
      </c>
      <c r="L15" s="15" t="str">
        <f aca="false">IFERROR(IF(C15="","Not Started",IF(G15="Unlimited","OK - MSL1",IF(K15="","-",IF(K15&lt;=0,"EXPIRED",IF(K15&lt;12,"WARNING &lt;12h",IF(K15&lt;24,"CAUTION &lt;24h","OK")))))),"")</f>
        <v>Not Started</v>
      </c>
    </row>
    <row r="16" customFormat="false" ht="15" hidden="false" customHeight="false" outlineLevel="0" collapsed="false">
      <c r="A16" s="38"/>
      <c r="B16" s="38"/>
      <c r="C16" s="39"/>
      <c r="D16" s="38"/>
      <c r="E16" s="40" t="str">
        <f aca="false">IFERROR(IF(D16="","1",IF(D16&lt;10,5,IF(D16&lt;30,2,IF(D16&lt;40,1.5,IF(D16&lt;50,1.25,IF(D16&lt;=60,1,0.5)))))),"")</f>
        <v>1</v>
      </c>
      <c r="F16" s="16" t="str">
        <f aca="false">IFERROR(IF(B16="","",IF(TEXT(B16,"@")="1",99999,IF(TEXT(B16,"@")="2",672,IF(TEXT(B16,"@")="2a",336,IF(TEXT(B16,"@")="3",168,IF(TEXT(B16,"@")="4",72,IF(TEXT(B16,"@")="5",48,IF(TEXT(B16,"@")="5a",24,IF(TEXT(B16,"@")="6",0,"?"))))))))),"")</f>
        <v/>
      </c>
      <c r="G16" s="16" t="str">
        <f aca="false">IFERROR(IF(F16="","",IF(ISNUMBER(F16),IF(F16&gt;=99999,"Unlimited",F16*E16),"?")),"")</f>
        <v/>
      </c>
      <c r="H16" s="15" t="n">
        <f aca="false">IFERROR(COUNTIF('Bake Log'!$A:$A,A16),0)</f>
        <v>0</v>
      </c>
      <c r="I16" s="17" t="n">
        <f aca="false">IFERROR(SUMIF('Bake Log'!$A:$A,A16,'Bake Log'!$J:$J),0)</f>
        <v>0</v>
      </c>
      <c r="J16" s="17" t="str">
        <f aca="true">IFERROR(IF(C16="","",IF(ISNUMBER(C16),MAX(0,(NOW()-C16)*24-I16),"!DATE ERROR")),"")</f>
        <v/>
      </c>
      <c r="K16" s="17" t="str">
        <f aca="false">IFERROR(IF(G16="","",IF(G16="Unlimited","Unlimited",G16-J16)),"")</f>
        <v/>
      </c>
      <c r="L16" s="15" t="str">
        <f aca="false">IFERROR(IF(C16="","Not Started",IF(G16="Unlimited","OK - MSL1",IF(K16="","-",IF(K16&lt;=0,"EXPIRED",IF(K16&lt;12,"WARNING &lt;12h",IF(K16&lt;24,"CAUTION &lt;24h","OK")))))),"")</f>
        <v>Not Started</v>
      </c>
    </row>
    <row r="17" customFormat="false" ht="15" hidden="false" customHeight="false" outlineLevel="0" collapsed="false">
      <c r="A17" s="38"/>
      <c r="B17" s="38"/>
      <c r="C17" s="39"/>
      <c r="D17" s="38"/>
      <c r="E17" s="40" t="str">
        <f aca="false">IFERROR(IF(D17="","1",IF(D17&lt;10,5,IF(D17&lt;30,2,IF(D17&lt;40,1.5,IF(D17&lt;50,1.25,IF(D17&lt;=60,1,0.5)))))),"")</f>
        <v>1</v>
      </c>
      <c r="F17" s="16" t="str">
        <f aca="false">IFERROR(IF(B17="","",IF(TEXT(B17,"@")="1",99999,IF(TEXT(B17,"@")="2",672,IF(TEXT(B17,"@")="2a",336,IF(TEXT(B17,"@")="3",168,IF(TEXT(B17,"@")="4",72,IF(TEXT(B17,"@")="5",48,IF(TEXT(B17,"@")="5a",24,IF(TEXT(B17,"@")="6",0,"?"))))))))),"")</f>
        <v/>
      </c>
      <c r="G17" s="16" t="str">
        <f aca="false">IFERROR(IF(F17="","",IF(ISNUMBER(F17),IF(F17&gt;=99999,"Unlimited",F17*E17),"?")),"")</f>
        <v/>
      </c>
      <c r="H17" s="15" t="n">
        <f aca="false">IFERROR(COUNTIF('Bake Log'!$A:$A,A17),0)</f>
        <v>0</v>
      </c>
      <c r="I17" s="17" t="n">
        <f aca="false">IFERROR(SUMIF('Bake Log'!$A:$A,A17,'Bake Log'!$J:$J),0)</f>
        <v>0</v>
      </c>
      <c r="J17" s="17" t="str">
        <f aca="true">IFERROR(IF(C17="","",IF(ISNUMBER(C17),MAX(0,(NOW()-C17)*24-I17),"!DATE ERROR")),"")</f>
        <v/>
      </c>
      <c r="K17" s="17" t="str">
        <f aca="false">IFERROR(IF(G17="","",IF(G17="Unlimited","Unlimited",G17-J17)),"")</f>
        <v/>
      </c>
      <c r="L17" s="15" t="str">
        <f aca="false">IFERROR(IF(C17="","Not Started",IF(G17="Unlimited","OK - MSL1",IF(K17="","-",IF(K17&lt;=0,"EXPIRED",IF(K17&lt;12,"WARNING &lt;12h",IF(K17&lt;24,"CAUTION &lt;24h","OK")))))),"")</f>
        <v>Not Started</v>
      </c>
    </row>
    <row r="18" customFormat="false" ht="15" hidden="false" customHeight="false" outlineLevel="0" collapsed="false">
      <c r="A18" s="38"/>
      <c r="B18" s="38"/>
      <c r="C18" s="39"/>
      <c r="D18" s="38"/>
      <c r="E18" s="40" t="str">
        <f aca="false">IFERROR(IF(D18="","1",IF(D18&lt;10,5,IF(D18&lt;30,2,IF(D18&lt;40,1.5,IF(D18&lt;50,1.25,IF(D18&lt;=60,1,0.5)))))),"")</f>
        <v>1</v>
      </c>
      <c r="F18" s="16" t="str">
        <f aca="false">IFERROR(IF(B18="","",IF(TEXT(B18,"@")="1",99999,IF(TEXT(B18,"@")="2",672,IF(TEXT(B18,"@")="2a",336,IF(TEXT(B18,"@")="3",168,IF(TEXT(B18,"@")="4",72,IF(TEXT(B18,"@")="5",48,IF(TEXT(B18,"@")="5a",24,IF(TEXT(B18,"@")="6",0,"?"))))))))),"")</f>
        <v/>
      </c>
      <c r="G18" s="16" t="str">
        <f aca="false">IFERROR(IF(F18="","",IF(ISNUMBER(F18),IF(F18&gt;=99999,"Unlimited",F18*E18),"?")),"")</f>
        <v/>
      </c>
      <c r="H18" s="15" t="n">
        <f aca="false">IFERROR(COUNTIF('Bake Log'!$A:$A,A18),0)</f>
        <v>0</v>
      </c>
      <c r="I18" s="17" t="n">
        <f aca="false">IFERROR(SUMIF('Bake Log'!$A:$A,A18,'Bake Log'!$J:$J),0)</f>
        <v>0</v>
      </c>
      <c r="J18" s="17" t="str">
        <f aca="true">IFERROR(IF(C18="","",IF(ISNUMBER(C18),MAX(0,(NOW()-C18)*24-I18),"!DATE ERROR")),"")</f>
        <v/>
      </c>
      <c r="K18" s="17" t="str">
        <f aca="false">IFERROR(IF(G18="","",IF(G18="Unlimited","Unlimited",G18-J18)),"")</f>
        <v/>
      </c>
      <c r="L18" s="15" t="str">
        <f aca="false">IFERROR(IF(C18="","Not Started",IF(G18="Unlimited","OK - MSL1",IF(K18="","-",IF(K18&lt;=0,"EXPIRED",IF(K18&lt;12,"WARNING &lt;12h",IF(K18&lt;24,"CAUTION &lt;24h","OK")))))),"")</f>
        <v>Not Started</v>
      </c>
    </row>
    <row r="19" customFormat="false" ht="15" hidden="false" customHeight="false" outlineLevel="0" collapsed="false">
      <c r="A19" s="38"/>
      <c r="B19" s="38"/>
      <c r="C19" s="39"/>
      <c r="D19" s="38"/>
      <c r="E19" s="40" t="str">
        <f aca="false">IFERROR(IF(D19="","1",IF(D19&lt;10,5,IF(D19&lt;30,2,IF(D19&lt;40,1.5,IF(D19&lt;50,1.25,IF(D19&lt;=60,1,0.5)))))),"")</f>
        <v>1</v>
      </c>
      <c r="F19" s="16" t="str">
        <f aca="false">IFERROR(IF(B19="","",IF(TEXT(B19,"@")="1",99999,IF(TEXT(B19,"@")="2",672,IF(TEXT(B19,"@")="2a",336,IF(TEXT(B19,"@")="3",168,IF(TEXT(B19,"@")="4",72,IF(TEXT(B19,"@")="5",48,IF(TEXT(B19,"@")="5a",24,IF(TEXT(B19,"@")="6",0,"?"))))))))),"")</f>
        <v/>
      </c>
      <c r="G19" s="16" t="str">
        <f aca="false">IFERROR(IF(F19="","",IF(ISNUMBER(F19),IF(F19&gt;=99999,"Unlimited",F19*E19),"?")),"")</f>
        <v/>
      </c>
      <c r="H19" s="15" t="n">
        <f aca="false">IFERROR(COUNTIF('Bake Log'!$A:$A,A19),0)</f>
        <v>0</v>
      </c>
      <c r="I19" s="17" t="n">
        <f aca="false">IFERROR(SUMIF('Bake Log'!$A:$A,A19,'Bake Log'!$J:$J),0)</f>
        <v>0</v>
      </c>
      <c r="J19" s="17" t="str">
        <f aca="true">IFERROR(IF(C19="","",IF(ISNUMBER(C19),MAX(0,(NOW()-C19)*24-I19),"!DATE ERROR")),"")</f>
        <v/>
      </c>
      <c r="K19" s="17" t="str">
        <f aca="false">IFERROR(IF(G19="","",IF(G19="Unlimited","Unlimited",G19-J19)),"")</f>
        <v/>
      </c>
      <c r="L19" s="15" t="str">
        <f aca="false">IFERROR(IF(C19="","Not Started",IF(G19="Unlimited","OK - MSL1",IF(K19="","-",IF(K19&lt;=0,"EXPIRED",IF(K19&lt;12,"WARNING &lt;12h",IF(K19&lt;24,"CAUTION &lt;24h","OK")))))),"")</f>
        <v>Not Started</v>
      </c>
    </row>
    <row r="20" customFormat="false" ht="15" hidden="false" customHeight="false" outlineLevel="0" collapsed="false">
      <c r="A20" s="38"/>
      <c r="B20" s="38"/>
      <c r="C20" s="39"/>
      <c r="D20" s="38"/>
      <c r="E20" s="40" t="str">
        <f aca="false">IFERROR(IF(D20="","1",IF(D20&lt;10,5,IF(D20&lt;30,2,IF(D20&lt;40,1.5,IF(D20&lt;50,1.25,IF(D20&lt;=60,1,0.5)))))),"")</f>
        <v>1</v>
      </c>
      <c r="F20" s="16" t="str">
        <f aca="false">IFERROR(IF(B20="","",IF(TEXT(B20,"@")="1",99999,IF(TEXT(B20,"@")="2",672,IF(TEXT(B20,"@")="2a",336,IF(TEXT(B20,"@")="3",168,IF(TEXT(B20,"@")="4",72,IF(TEXT(B20,"@")="5",48,IF(TEXT(B20,"@")="5a",24,IF(TEXT(B20,"@")="6",0,"?"))))))))),"")</f>
        <v/>
      </c>
      <c r="G20" s="16" t="str">
        <f aca="false">IFERROR(IF(F20="","",IF(ISNUMBER(F20),IF(F20&gt;=99999,"Unlimited",F20*E20),"?")),"")</f>
        <v/>
      </c>
      <c r="H20" s="15" t="n">
        <f aca="false">IFERROR(COUNTIF('Bake Log'!$A:$A,A20),0)</f>
        <v>0</v>
      </c>
      <c r="I20" s="17" t="n">
        <f aca="false">IFERROR(SUMIF('Bake Log'!$A:$A,A20,'Bake Log'!$J:$J),0)</f>
        <v>0</v>
      </c>
      <c r="J20" s="17" t="str">
        <f aca="true">IFERROR(IF(C20="","",IF(ISNUMBER(C20),MAX(0,(NOW()-C20)*24-I20),"!DATE ERROR")),"")</f>
        <v/>
      </c>
      <c r="K20" s="17" t="str">
        <f aca="false">IFERROR(IF(G20="","",IF(G20="Unlimited","Unlimited",G20-J20)),"")</f>
        <v/>
      </c>
      <c r="L20" s="15" t="str">
        <f aca="false">IFERROR(IF(C20="","Not Started",IF(G20="Unlimited","OK - MSL1",IF(K20="","-",IF(K20&lt;=0,"EXPIRED",IF(K20&lt;12,"WARNING &lt;12h",IF(K20&lt;24,"CAUTION &lt;24h","OK")))))),"")</f>
        <v>Not Started</v>
      </c>
    </row>
    <row r="21" customFormat="false" ht="15" hidden="false" customHeight="false" outlineLevel="0" collapsed="false">
      <c r="A21" s="38"/>
      <c r="B21" s="38"/>
      <c r="C21" s="39"/>
      <c r="D21" s="38"/>
      <c r="E21" s="40" t="str">
        <f aca="false">IFERROR(IF(D21="","1",IF(D21&lt;10,5,IF(D21&lt;30,2,IF(D21&lt;40,1.5,IF(D21&lt;50,1.25,IF(D21&lt;=60,1,0.5)))))),"")</f>
        <v>1</v>
      </c>
      <c r="F21" s="16" t="str">
        <f aca="false">IFERROR(IF(B21="","",IF(TEXT(B21,"@")="1",99999,IF(TEXT(B21,"@")="2",672,IF(TEXT(B21,"@")="2a",336,IF(TEXT(B21,"@")="3",168,IF(TEXT(B21,"@")="4",72,IF(TEXT(B21,"@")="5",48,IF(TEXT(B21,"@")="5a",24,IF(TEXT(B21,"@")="6",0,"?"))))))))),"")</f>
        <v/>
      </c>
      <c r="G21" s="16" t="str">
        <f aca="false">IFERROR(IF(F21="","",IF(ISNUMBER(F21),IF(F21&gt;=99999,"Unlimited",F21*E21),"?")),"")</f>
        <v/>
      </c>
      <c r="H21" s="15" t="n">
        <f aca="false">IFERROR(COUNTIF('Bake Log'!$A:$A,A21),0)</f>
        <v>0</v>
      </c>
      <c r="I21" s="17" t="n">
        <f aca="false">IFERROR(SUMIF('Bake Log'!$A:$A,A21,'Bake Log'!$J:$J),0)</f>
        <v>0</v>
      </c>
      <c r="J21" s="17" t="str">
        <f aca="true">IFERROR(IF(C21="","",IF(ISNUMBER(C21),MAX(0,(NOW()-C21)*24-I21),"!DATE ERROR")),"")</f>
        <v/>
      </c>
      <c r="K21" s="17" t="str">
        <f aca="false">IFERROR(IF(G21="","",IF(G21="Unlimited","Unlimited",G21-J21)),"")</f>
        <v/>
      </c>
      <c r="L21" s="15" t="str">
        <f aca="false">IFERROR(IF(C21="","Not Started",IF(G21="Unlimited","OK - MSL1",IF(K21="","-",IF(K21&lt;=0,"EXPIRED",IF(K21&lt;12,"WARNING &lt;12h",IF(K21&lt;24,"CAUTION &lt;24h","OK")))))),"")</f>
        <v>Not Started</v>
      </c>
    </row>
    <row r="22" customFormat="false" ht="15" hidden="false" customHeight="false" outlineLevel="0" collapsed="false">
      <c r="A22" s="38"/>
      <c r="B22" s="38"/>
      <c r="C22" s="39"/>
      <c r="D22" s="38"/>
      <c r="E22" s="40" t="str">
        <f aca="false">IFERROR(IF(D22="","1",IF(D22&lt;10,5,IF(D22&lt;30,2,IF(D22&lt;40,1.5,IF(D22&lt;50,1.25,IF(D22&lt;=60,1,0.5)))))),"")</f>
        <v>1</v>
      </c>
      <c r="F22" s="16" t="str">
        <f aca="false">IFERROR(IF(B22="","",IF(TEXT(B22,"@")="1",99999,IF(TEXT(B22,"@")="2",672,IF(TEXT(B22,"@")="2a",336,IF(TEXT(B22,"@")="3",168,IF(TEXT(B22,"@")="4",72,IF(TEXT(B22,"@")="5",48,IF(TEXT(B22,"@")="5a",24,IF(TEXT(B22,"@")="6",0,"?"))))))))),"")</f>
        <v/>
      </c>
      <c r="G22" s="16" t="str">
        <f aca="false">IFERROR(IF(F22="","",IF(ISNUMBER(F22),IF(F22&gt;=99999,"Unlimited",F22*E22),"?")),"")</f>
        <v/>
      </c>
      <c r="H22" s="15" t="n">
        <f aca="false">IFERROR(COUNTIF('Bake Log'!$A:$A,A22),0)</f>
        <v>0</v>
      </c>
      <c r="I22" s="17" t="n">
        <f aca="false">IFERROR(SUMIF('Bake Log'!$A:$A,A22,'Bake Log'!$J:$J),0)</f>
        <v>0</v>
      </c>
      <c r="J22" s="17" t="str">
        <f aca="true">IFERROR(IF(C22="","",IF(ISNUMBER(C22),MAX(0,(NOW()-C22)*24-I22),"!DATE ERROR")),"")</f>
        <v/>
      </c>
      <c r="K22" s="17" t="str">
        <f aca="false">IFERROR(IF(G22="","",IF(G22="Unlimited","Unlimited",G22-J22)),"")</f>
        <v/>
      </c>
      <c r="L22" s="15" t="str">
        <f aca="false">IFERROR(IF(C22="","Not Started",IF(G22="Unlimited","OK - MSL1",IF(K22="","-",IF(K22&lt;=0,"EXPIRED",IF(K22&lt;12,"WARNING &lt;12h",IF(K22&lt;24,"CAUTION &lt;24h","OK")))))),"")</f>
        <v>Not Started</v>
      </c>
    </row>
    <row r="23" customFormat="false" ht="15" hidden="false" customHeight="false" outlineLevel="0" collapsed="false">
      <c r="A23" s="38"/>
      <c r="B23" s="38"/>
      <c r="C23" s="39"/>
      <c r="D23" s="38"/>
      <c r="E23" s="40" t="str">
        <f aca="false">IFERROR(IF(D23="","1",IF(D23&lt;10,5,IF(D23&lt;30,2,IF(D23&lt;40,1.5,IF(D23&lt;50,1.25,IF(D23&lt;=60,1,0.5)))))),"")</f>
        <v>1</v>
      </c>
      <c r="F23" s="16" t="str">
        <f aca="false">IFERROR(IF(B23="","",IF(TEXT(B23,"@")="1",99999,IF(TEXT(B23,"@")="2",672,IF(TEXT(B23,"@")="2a",336,IF(TEXT(B23,"@")="3",168,IF(TEXT(B23,"@")="4",72,IF(TEXT(B23,"@")="5",48,IF(TEXT(B23,"@")="5a",24,IF(TEXT(B23,"@")="6",0,"?"))))))))),"")</f>
        <v/>
      </c>
      <c r="G23" s="16" t="str">
        <f aca="false">IFERROR(IF(F23="","",IF(ISNUMBER(F23),IF(F23&gt;=99999,"Unlimited",F23*E23),"?")),"")</f>
        <v/>
      </c>
      <c r="H23" s="15" t="n">
        <f aca="false">IFERROR(COUNTIF('Bake Log'!$A:$A,A23),0)</f>
        <v>0</v>
      </c>
      <c r="I23" s="17" t="n">
        <f aca="false">IFERROR(SUMIF('Bake Log'!$A:$A,A23,'Bake Log'!$J:$J),0)</f>
        <v>0</v>
      </c>
      <c r="J23" s="17" t="str">
        <f aca="true">IFERROR(IF(C23="","",IF(ISNUMBER(C23),MAX(0,(NOW()-C23)*24-I23),"!DATE ERROR")),"")</f>
        <v/>
      </c>
      <c r="K23" s="17" t="str">
        <f aca="false">IFERROR(IF(G23="","",IF(G23="Unlimited","Unlimited",G23-J23)),"")</f>
        <v/>
      </c>
      <c r="L23" s="15" t="str">
        <f aca="false">IFERROR(IF(C23="","Not Started",IF(G23="Unlimited","OK - MSL1",IF(K23="","-",IF(K23&lt;=0,"EXPIRED",IF(K23&lt;12,"WARNING &lt;12h",IF(K23&lt;24,"CAUTION &lt;24h","OK")))))),"")</f>
        <v>Not Started</v>
      </c>
    </row>
    <row r="24" customFormat="false" ht="15" hidden="false" customHeight="false" outlineLevel="0" collapsed="false">
      <c r="A24" s="38"/>
      <c r="B24" s="38"/>
      <c r="C24" s="39"/>
      <c r="D24" s="38"/>
      <c r="E24" s="40" t="str">
        <f aca="false">IFERROR(IF(D24="","1",IF(D24&lt;10,5,IF(D24&lt;30,2,IF(D24&lt;40,1.5,IF(D24&lt;50,1.25,IF(D24&lt;=60,1,0.5)))))),"")</f>
        <v>1</v>
      </c>
      <c r="F24" s="16" t="str">
        <f aca="false">IFERROR(IF(B24="","",IF(TEXT(B24,"@")="1",99999,IF(TEXT(B24,"@")="2",672,IF(TEXT(B24,"@")="2a",336,IF(TEXT(B24,"@")="3",168,IF(TEXT(B24,"@")="4",72,IF(TEXT(B24,"@")="5",48,IF(TEXT(B24,"@")="5a",24,IF(TEXT(B24,"@")="6",0,"?"))))))))),"")</f>
        <v/>
      </c>
      <c r="G24" s="16" t="str">
        <f aca="false">IFERROR(IF(F24="","",IF(ISNUMBER(F24),IF(F24&gt;=99999,"Unlimited",F24*E24),"?")),"")</f>
        <v/>
      </c>
      <c r="H24" s="15" t="n">
        <f aca="false">IFERROR(COUNTIF('Bake Log'!$A:$A,A24),0)</f>
        <v>0</v>
      </c>
      <c r="I24" s="17" t="n">
        <f aca="false">IFERROR(SUMIF('Bake Log'!$A:$A,A24,'Bake Log'!$J:$J),0)</f>
        <v>0</v>
      </c>
      <c r="J24" s="17" t="str">
        <f aca="true">IFERROR(IF(C24="","",IF(ISNUMBER(C24),MAX(0,(NOW()-C24)*24-I24),"!DATE ERROR")),"")</f>
        <v/>
      </c>
      <c r="K24" s="17" t="str">
        <f aca="false">IFERROR(IF(G24="","",IF(G24="Unlimited","Unlimited",G24-J24)),"")</f>
        <v/>
      </c>
      <c r="L24" s="15" t="str">
        <f aca="false">IFERROR(IF(C24="","Not Started",IF(G24="Unlimited","OK - MSL1",IF(K24="","-",IF(K24&lt;=0,"EXPIRED",IF(K24&lt;12,"WARNING &lt;12h",IF(K24&lt;24,"CAUTION &lt;24h","OK")))))),"")</f>
        <v>Not Started</v>
      </c>
    </row>
    <row r="25" customFormat="false" ht="15" hidden="false" customHeight="false" outlineLevel="0" collapsed="false">
      <c r="A25" s="38"/>
      <c r="B25" s="38"/>
      <c r="C25" s="39"/>
      <c r="D25" s="38"/>
      <c r="E25" s="40" t="str">
        <f aca="false">IFERROR(IF(D25="","1",IF(D25&lt;10,5,IF(D25&lt;30,2,IF(D25&lt;40,1.5,IF(D25&lt;50,1.25,IF(D25&lt;=60,1,0.5)))))),"")</f>
        <v>1</v>
      </c>
      <c r="F25" s="16" t="str">
        <f aca="false">IFERROR(IF(B25="","",IF(TEXT(B25,"@")="1",99999,IF(TEXT(B25,"@")="2",672,IF(TEXT(B25,"@")="2a",336,IF(TEXT(B25,"@")="3",168,IF(TEXT(B25,"@")="4",72,IF(TEXT(B25,"@")="5",48,IF(TEXT(B25,"@")="5a",24,IF(TEXT(B25,"@")="6",0,"?"))))))))),"")</f>
        <v/>
      </c>
      <c r="G25" s="16" t="str">
        <f aca="false">IFERROR(IF(F25="","",IF(ISNUMBER(F25),IF(F25&gt;=99999,"Unlimited",F25*E25),"?")),"")</f>
        <v/>
      </c>
      <c r="H25" s="15" t="n">
        <f aca="false">IFERROR(COUNTIF('Bake Log'!$A:$A,A25),0)</f>
        <v>0</v>
      </c>
      <c r="I25" s="17" t="n">
        <f aca="false">IFERROR(SUMIF('Bake Log'!$A:$A,A25,'Bake Log'!$J:$J),0)</f>
        <v>0</v>
      </c>
      <c r="J25" s="17" t="str">
        <f aca="true">IFERROR(IF(C25="","",IF(ISNUMBER(C25),MAX(0,(NOW()-C25)*24-I25),"!DATE ERROR")),"")</f>
        <v/>
      </c>
      <c r="K25" s="17" t="str">
        <f aca="false">IFERROR(IF(G25="","",IF(G25="Unlimited","Unlimited",G25-J25)),"")</f>
        <v/>
      </c>
      <c r="L25" s="15" t="str">
        <f aca="false">IFERROR(IF(C25="","Not Started",IF(G25="Unlimited","OK - MSL1",IF(K25="","-",IF(K25&lt;=0,"EXPIRED",IF(K25&lt;12,"WARNING &lt;12h",IF(K25&lt;24,"CAUTION &lt;24h","OK")))))),"")</f>
        <v>Not Started</v>
      </c>
    </row>
    <row r="26" customFormat="false" ht="15" hidden="false" customHeight="false" outlineLevel="0" collapsed="false">
      <c r="A26" s="38"/>
      <c r="B26" s="38"/>
      <c r="C26" s="39"/>
      <c r="D26" s="38"/>
      <c r="E26" s="40" t="str">
        <f aca="false">IFERROR(IF(D26="","1",IF(D26&lt;10,5,IF(D26&lt;30,2,IF(D26&lt;40,1.5,IF(D26&lt;50,1.25,IF(D26&lt;=60,1,0.5)))))),"")</f>
        <v>1</v>
      </c>
      <c r="F26" s="16" t="str">
        <f aca="false">IFERROR(IF(B26="","",IF(TEXT(B26,"@")="1",99999,IF(TEXT(B26,"@")="2",672,IF(TEXT(B26,"@")="2a",336,IF(TEXT(B26,"@")="3",168,IF(TEXT(B26,"@")="4",72,IF(TEXT(B26,"@")="5",48,IF(TEXT(B26,"@")="5a",24,IF(TEXT(B26,"@")="6",0,"?"))))))))),"")</f>
        <v/>
      </c>
      <c r="G26" s="16" t="str">
        <f aca="false">IFERROR(IF(F26="","",IF(ISNUMBER(F26),IF(F26&gt;=99999,"Unlimited",F26*E26),"?")),"")</f>
        <v/>
      </c>
      <c r="H26" s="15" t="n">
        <f aca="false">IFERROR(COUNTIF('Bake Log'!$A:$A,A26),0)</f>
        <v>0</v>
      </c>
      <c r="I26" s="17" t="n">
        <f aca="false">IFERROR(SUMIF('Bake Log'!$A:$A,A26,'Bake Log'!$J:$J),0)</f>
        <v>0</v>
      </c>
      <c r="J26" s="17" t="str">
        <f aca="true">IFERROR(IF(C26="","",IF(ISNUMBER(C26),MAX(0,(NOW()-C26)*24-I26),"!DATE ERROR")),"")</f>
        <v/>
      </c>
      <c r="K26" s="17" t="str">
        <f aca="false">IFERROR(IF(G26="","",IF(G26="Unlimited","Unlimited",G26-J26)),"")</f>
        <v/>
      </c>
      <c r="L26" s="15" t="str">
        <f aca="false">IFERROR(IF(C26="","Not Started",IF(G26="Unlimited","OK - MSL1",IF(K26="","-",IF(K26&lt;=0,"EXPIRED",IF(K26&lt;12,"WARNING &lt;12h",IF(K26&lt;24,"CAUTION &lt;24h","OK")))))),"")</f>
        <v>Not Started</v>
      </c>
    </row>
    <row r="27" customFormat="false" ht="15" hidden="false" customHeight="false" outlineLevel="0" collapsed="false">
      <c r="A27" s="38"/>
      <c r="B27" s="38"/>
      <c r="C27" s="39"/>
      <c r="D27" s="38"/>
      <c r="E27" s="40" t="str">
        <f aca="false">IFERROR(IF(D27="","1",IF(D27&lt;10,5,IF(D27&lt;30,2,IF(D27&lt;40,1.5,IF(D27&lt;50,1.25,IF(D27&lt;=60,1,0.5)))))),"")</f>
        <v>1</v>
      </c>
      <c r="F27" s="16" t="str">
        <f aca="false">IFERROR(IF(B27="","",IF(TEXT(B27,"@")="1",99999,IF(TEXT(B27,"@")="2",672,IF(TEXT(B27,"@")="2a",336,IF(TEXT(B27,"@")="3",168,IF(TEXT(B27,"@")="4",72,IF(TEXT(B27,"@")="5",48,IF(TEXT(B27,"@")="5a",24,IF(TEXT(B27,"@")="6",0,"?"))))))))),"")</f>
        <v/>
      </c>
      <c r="G27" s="16" t="str">
        <f aca="false">IFERROR(IF(F27="","",IF(ISNUMBER(F27),IF(F27&gt;=99999,"Unlimited",F27*E27),"?")),"")</f>
        <v/>
      </c>
      <c r="H27" s="15" t="n">
        <f aca="false">IFERROR(COUNTIF('Bake Log'!$A:$A,A27),0)</f>
        <v>0</v>
      </c>
      <c r="I27" s="17" t="n">
        <f aca="false">IFERROR(SUMIF('Bake Log'!$A:$A,A27,'Bake Log'!$J:$J),0)</f>
        <v>0</v>
      </c>
      <c r="J27" s="17" t="str">
        <f aca="true">IFERROR(IF(C27="","",IF(ISNUMBER(C27),MAX(0,(NOW()-C27)*24-I27),"!DATE ERROR")),"")</f>
        <v/>
      </c>
      <c r="K27" s="17" t="str">
        <f aca="false">IFERROR(IF(G27="","",IF(G27="Unlimited","Unlimited",G27-J27)),"")</f>
        <v/>
      </c>
      <c r="L27" s="15" t="str">
        <f aca="false">IFERROR(IF(C27="","Not Started",IF(G27="Unlimited","OK - MSL1",IF(K27="","-",IF(K27&lt;=0,"EXPIRED",IF(K27&lt;12,"WARNING &lt;12h",IF(K27&lt;24,"CAUTION &lt;24h","OK")))))),"")</f>
        <v>Not Started</v>
      </c>
    </row>
    <row r="28" customFormat="false" ht="15" hidden="false" customHeight="false" outlineLevel="0" collapsed="false">
      <c r="A28" s="38"/>
      <c r="B28" s="38"/>
      <c r="C28" s="39"/>
      <c r="D28" s="38"/>
      <c r="E28" s="40" t="str">
        <f aca="false">IFERROR(IF(D28="","1",IF(D28&lt;10,5,IF(D28&lt;30,2,IF(D28&lt;40,1.5,IF(D28&lt;50,1.25,IF(D28&lt;=60,1,0.5)))))),"")</f>
        <v>1</v>
      </c>
      <c r="F28" s="16" t="str">
        <f aca="false">IFERROR(IF(B28="","",IF(TEXT(B28,"@")="1",99999,IF(TEXT(B28,"@")="2",672,IF(TEXT(B28,"@")="2a",336,IF(TEXT(B28,"@")="3",168,IF(TEXT(B28,"@")="4",72,IF(TEXT(B28,"@")="5",48,IF(TEXT(B28,"@")="5a",24,IF(TEXT(B28,"@")="6",0,"?"))))))))),"")</f>
        <v/>
      </c>
      <c r="G28" s="16" t="str">
        <f aca="false">IFERROR(IF(F28="","",IF(ISNUMBER(F28),IF(F28&gt;=99999,"Unlimited",F28*E28),"?")),"")</f>
        <v/>
      </c>
      <c r="H28" s="15" t="n">
        <f aca="false">IFERROR(COUNTIF('Bake Log'!$A:$A,A28),0)</f>
        <v>0</v>
      </c>
      <c r="I28" s="17" t="n">
        <f aca="false">IFERROR(SUMIF('Bake Log'!$A:$A,A28,'Bake Log'!$J:$J),0)</f>
        <v>0</v>
      </c>
      <c r="J28" s="17" t="str">
        <f aca="true">IFERROR(IF(C28="","",IF(ISNUMBER(C28),MAX(0,(NOW()-C28)*24-I28),"!DATE ERROR")),"")</f>
        <v/>
      </c>
      <c r="K28" s="17" t="str">
        <f aca="false">IFERROR(IF(G28="","",IF(G28="Unlimited","Unlimited",G28-J28)),"")</f>
        <v/>
      </c>
      <c r="L28" s="15" t="str">
        <f aca="false">IFERROR(IF(C28="","Not Started",IF(G28="Unlimited","OK - MSL1",IF(K28="","-",IF(K28&lt;=0,"EXPIRED",IF(K28&lt;12,"WARNING &lt;12h",IF(K28&lt;24,"CAUTION &lt;24h","OK")))))),"")</f>
        <v>Not Started</v>
      </c>
    </row>
    <row r="29" customFormat="false" ht="15" hidden="false" customHeight="false" outlineLevel="0" collapsed="false">
      <c r="A29" s="38"/>
      <c r="B29" s="38"/>
      <c r="C29" s="39"/>
      <c r="D29" s="38"/>
      <c r="E29" s="40" t="str">
        <f aca="false">IFERROR(IF(D29="","1",IF(D29&lt;10,5,IF(D29&lt;30,2,IF(D29&lt;40,1.5,IF(D29&lt;50,1.25,IF(D29&lt;=60,1,0.5)))))),"")</f>
        <v>1</v>
      </c>
      <c r="F29" s="16" t="str">
        <f aca="false">IFERROR(IF(B29="","",IF(TEXT(B29,"@")="1",99999,IF(TEXT(B29,"@")="2",672,IF(TEXT(B29,"@")="2a",336,IF(TEXT(B29,"@")="3",168,IF(TEXT(B29,"@")="4",72,IF(TEXT(B29,"@")="5",48,IF(TEXT(B29,"@")="5a",24,IF(TEXT(B29,"@")="6",0,"?"))))))))),"")</f>
        <v/>
      </c>
      <c r="G29" s="16" t="str">
        <f aca="false">IFERROR(IF(F29="","",IF(ISNUMBER(F29),IF(F29&gt;=99999,"Unlimited",F29*E29),"?")),"")</f>
        <v/>
      </c>
      <c r="H29" s="15" t="n">
        <f aca="false">IFERROR(COUNTIF('Bake Log'!$A:$A,A29),0)</f>
        <v>0</v>
      </c>
      <c r="I29" s="17" t="n">
        <f aca="false">IFERROR(SUMIF('Bake Log'!$A:$A,A29,'Bake Log'!$J:$J),0)</f>
        <v>0</v>
      </c>
      <c r="J29" s="17" t="str">
        <f aca="true">IFERROR(IF(C29="","",IF(ISNUMBER(C29),MAX(0,(NOW()-C29)*24-I29),"!DATE ERROR")),"")</f>
        <v/>
      </c>
      <c r="K29" s="17" t="str">
        <f aca="false">IFERROR(IF(G29="","",IF(G29="Unlimited","Unlimited",G29-J29)),"")</f>
        <v/>
      </c>
      <c r="L29" s="15" t="str">
        <f aca="false">IFERROR(IF(C29="","Not Started",IF(G29="Unlimited","OK - MSL1",IF(K29="","-",IF(K29&lt;=0,"EXPIRED",IF(K29&lt;12,"WARNING &lt;12h",IF(K29&lt;24,"CAUTION &lt;24h","OK")))))),"")</f>
        <v>Not Started</v>
      </c>
    </row>
    <row r="30" customFormat="false" ht="15" hidden="false" customHeight="false" outlineLevel="0" collapsed="false">
      <c r="A30" s="38"/>
      <c r="B30" s="38"/>
      <c r="C30" s="39"/>
      <c r="D30" s="38"/>
      <c r="E30" s="40" t="str">
        <f aca="false">IFERROR(IF(D30="","1",IF(D30&lt;10,5,IF(D30&lt;30,2,IF(D30&lt;40,1.5,IF(D30&lt;50,1.25,IF(D30&lt;=60,1,0.5)))))),"")</f>
        <v>1</v>
      </c>
      <c r="F30" s="16" t="str">
        <f aca="false">IFERROR(IF(B30="","",IF(TEXT(B30,"@")="1",99999,IF(TEXT(B30,"@")="2",672,IF(TEXT(B30,"@")="2a",336,IF(TEXT(B30,"@")="3",168,IF(TEXT(B30,"@")="4",72,IF(TEXT(B30,"@")="5",48,IF(TEXT(B30,"@")="5a",24,IF(TEXT(B30,"@")="6",0,"?"))))))))),"")</f>
        <v/>
      </c>
      <c r="G30" s="16" t="str">
        <f aca="false">IFERROR(IF(F30="","",IF(ISNUMBER(F30),IF(F30&gt;=99999,"Unlimited",F30*E30),"?")),"")</f>
        <v/>
      </c>
      <c r="H30" s="15" t="n">
        <f aca="false">IFERROR(COUNTIF('Bake Log'!$A:$A,A30),0)</f>
        <v>0</v>
      </c>
      <c r="I30" s="17" t="n">
        <f aca="false">IFERROR(SUMIF('Bake Log'!$A:$A,A30,'Bake Log'!$J:$J),0)</f>
        <v>0</v>
      </c>
      <c r="J30" s="17" t="str">
        <f aca="true">IFERROR(IF(C30="","",IF(ISNUMBER(C30),MAX(0,(NOW()-C30)*24-I30),"!DATE ERROR")),"")</f>
        <v/>
      </c>
      <c r="K30" s="17" t="str">
        <f aca="false">IFERROR(IF(G30="","",IF(G30="Unlimited","Unlimited",G30-J30)),"")</f>
        <v/>
      </c>
      <c r="L30" s="15" t="str">
        <f aca="false">IFERROR(IF(C30="","Not Started",IF(G30="Unlimited","OK - MSL1",IF(K30="","-",IF(K30&lt;=0,"EXPIRED",IF(K30&lt;12,"WARNING &lt;12h",IF(K30&lt;24,"CAUTION &lt;24h","OK")))))),"")</f>
        <v>Not Started</v>
      </c>
    </row>
    <row r="31" customFormat="false" ht="15" hidden="false" customHeight="false" outlineLevel="0" collapsed="false">
      <c r="A31" s="38"/>
      <c r="B31" s="38"/>
      <c r="C31" s="39"/>
      <c r="D31" s="38"/>
      <c r="E31" s="40" t="str">
        <f aca="false">IFERROR(IF(D31="","1",IF(D31&lt;10,5,IF(D31&lt;30,2,IF(D31&lt;40,1.5,IF(D31&lt;50,1.25,IF(D31&lt;=60,1,0.5)))))),"")</f>
        <v>1</v>
      </c>
      <c r="F31" s="16" t="str">
        <f aca="false">IFERROR(IF(B31="","",IF(TEXT(B31,"@")="1",99999,IF(TEXT(B31,"@")="2",672,IF(TEXT(B31,"@")="2a",336,IF(TEXT(B31,"@")="3",168,IF(TEXT(B31,"@")="4",72,IF(TEXT(B31,"@")="5",48,IF(TEXT(B31,"@")="5a",24,IF(TEXT(B31,"@")="6",0,"?"))))))))),"")</f>
        <v/>
      </c>
      <c r="G31" s="16" t="str">
        <f aca="false">IFERROR(IF(F31="","",IF(ISNUMBER(F31),IF(F31&gt;=99999,"Unlimited",F31*E31),"?")),"")</f>
        <v/>
      </c>
      <c r="H31" s="15" t="n">
        <f aca="false">IFERROR(COUNTIF('Bake Log'!$A:$A,A31),0)</f>
        <v>0</v>
      </c>
      <c r="I31" s="17" t="n">
        <f aca="false">IFERROR(SUMIF('Bake Log'!$A:$A,A31,'Bake Log'!$J:$J),0)</f>
        <v>0</v>
      </c>
      <c r="J31" s="17" t="str">
        <f aca="true">IFERROR(IF(C31="","",IF(ISNUMBER(C31),MAX(0,(NOW()-C31)*24-I31),"!DATE ERROR")),"")</f>
        <v/>
      </c>
      <c r="K31" s="17" t="str">
        <f aca="false">IFERROR(IF(G31="","",IF(G31="Unlimited","Unlimited",G31-J31)),"")</f>
        <v/>
      </c>
      <c r="L31" s="15" t="str">
        <f aca="false">IFERROR(IF(C31="","Not Started",IF(G31="Unlimited","OK - MSL1",IF(K31="","-",IF(K31&lt;=0,"EXPIRED",IF(K31&lt;12,"WARNING &lt;12h",IF(K31&lt;24,"CAUTION &lt;24h","OK")))))),"")</f>
        <v>Not Started</v>
      </c>
    </row>
    <row r="32" customFormat="false" ht="15" hidden="false" customHeight="false" outlineLevel="0" collapsed="false">
      <c r="A32" s="38"/>
      <c r="B32" s="38"/>
      <c r="C32" s="39"/>
      <c r="D32" s="38"/>
      <c r="E32" s="40" t="str">
        <f aca="false">IFERROR(IF(D32="","1",IF(D32&lt;10,5,IF(D32&lt;30,2,IF(D32&lt;40,1.5,IF(D32&lt;50,1.25,IF(D32&lt;=60,1,0.5)))))),"")</f>
        <v>1</v>
      </c>
      <c r="F32" s="16" t="str">
        <f aca="false">IFERROR(IF(B32="","",IF(TEXT(B32,"@")="1",99999,IF(TEXT(B32,"@")="2",672,IF(TEXT(B32,"@")="2a",336,IF(TEXT(B32,"@")="3",168,IF(TEXT(B32,"@")="4",72,IF(TEXT(B32,"@")="5",48,IF(TEXT(B32,"@")="5a",24,IF(TEXT(B32,"@")="6",0,"?"))))))))),"")</f>
        <v/>
      </c>
      <c r="G32" s="16" t="str">
        <f aca="false">IFERROR(IF(F32="","",IF(ISNUMBER(F32),IF(F32&gt;=99999,"Unlimited",F32*E32),"?")),"")</f>
        <v/>
      </c>
      <c r="H32" s="15" t="n">
        <f aca="false">IFERROR(COUNTIF('Bake Log'!$A:$A,A32),0)</f>
        <v>0</v>
      </c>
      <c r="I32" s="17" t="n">
        <f aca="false">IFERROR(SUMIF('Bake Log'!$A:$A,A32,'Bake Log'!$J:$J),0)</f>
        <v>0</v>
      </c>
      <c r="J32" s="17" t="str">
        <f aca="true">IFERROR(IF(C32="","",IF(ISNUMBER(C32),MAX(0,(NOW()-C32)*24-I32),"!DATE ERROR")),"")</f>
        <v/>
      </c>
      <c r="K32" s="17" t="str">
        <f aca="false">IFERROR(IF(G32="","",IF(G32="Unlimited","Unlimited",G32-J32)),"")</f>
        <v/>
      </c>
      <c r="L32" s="15" t="str">
        <f aca="false">IFERROR(IF(C32="","Not Started",IF(G32="Unlimited","OK - MSL1",IF(K32="","-",IF(K32&lt;=0,"EXPIRED",IF(K32&lt;12,"WARNING &lt;12h",IF(K32&lt;24,"CAUTION &lt;24h","OK")))))),"")</f>
        <v>Not Started</v>
      </c>
    </row>
    <row r="33" customFormat="false" ht="15" hidden="false" customHeight="false" outlineLevel="0" collapsed="false">
      <c r="A33" s="38"/>
      <c r="B33" s="38"/>
      <c r="C33" s="39"/>
      <c r="D33" s="38"/>
      <c r="E33" s="40" t="str">
        <f aca="false">IFERROR(IF(D33="","1",IF(D33&lt;10,5,IF(D33&lt;30,2,IF(D33&lt;40,1.5,IF(D33&lt;50,1.25,IF(D33&lt;=60,1,0.5)))))),"")</f>
        <v>1</v>
      </c>
      <c r="F33" s="16" t="str">
        <f aca="false">IFERROR(IF(B33="","",IF(TEXT(B33,"@")="1",99999,IF(TEXT(B33,"@")="2",672,IF(TEXT(B33,"@")="2a",336,IF(TEXT(B33,"@")="3",168,IF(TEXT(B33,"@")="4",72,IF(TEXT(B33,"@")="5",48,IF(TEXT(B33,"@")="5a",24,IF(TEXT(B33,"@")="6",0,"?"))))))))),"")</f>
        <v/>
      </c>
      <c r="G33" s="16" t="str">
        <f aca="false">IFERROR(IF(F33="","",IF(ISNUMBER(F33),IF(F33&gt;=99999,"Unlimited",F33*E33),"?")),"")</f>
        <v/>
      </c>
      <c r="H33" s="15" t="n">
        <f aca="false">IFERROR(COUNTIF('Bake Log'!$A:$A,A33),0)</f>
        <v>0</v>
      </c>
      <c r="I33" s="17" t="n">
        <f aca="false">IFERROR(SUMIF('Bake Log'!$A:$A,A33,'Bake Log'!$J:$J),0)</f>
        <v>0</v>
      </c>
      <c r="J33" s="17" t="str">
        <f aca="true">IFERROR(IF(C33="","",IF(ISNUMBER(C33),MAX(0,(NOW()-C33)*24-I33),"!DATE ERROR")),"")</f>
        <v/>
      </c>
      <c r="K33" s="17" t="str">
        <f aca="false">IFERROR(IF(G33="","",IF(G33="Unlimited","Unlimited",G33-J33)),"")</f>
        <v/>
      </c>
      <c r="L33" s="15" t="str">
        <f aca="false">IFERROR(IF(C33="","Not Started",IF(G33="Unlimited","OK - MSL1",IF(K33="","-",IF(K33&lt;=0,"EXPIRED",IF(K33&lt;12,"WARNING &lt;12h",IF(K33&lt;24,"CAUTION &lt;24h","OK")))))),"")</f>
        <v>Not Started</v>
      </c>
    </row>
    <row r="34" customFormat="false" ht="15" hidden="false" customHeight="false" outlineLevel="0" collapsed="false">
      <c r="A34" s="38"/>
      <c r="B34" s="38"/>
      <c r="C34" s="39"/>
      <c r="D34" s="38"/>
      <c r="E34" s="40" t="str">
        <f aca="false">IFERROR(IF(D34="","1",IF(D34&lt;10,5,IF(D34&lt;30,2,IF(D34&lt;40,1.5,IF(D34&lt;50,1.25,IF(D34&lt;=60,1,0.5)))))),"")</f>
        <v>1</v>
      </c>
      <c r="F34" s="16" t="str">
        <f aca="false">IFERROR(IF(B34="","",IF(TEXT(B34,"@")="1",99999,IF(TEXT(B34,"@")="2",672,IF(TEXT(B34,"@")="2a",336,IF(TEXT(B34,"@")="3",168,IF(TEXT(B34,"@")="4",72,IF(TEXT(B34,"@")="5",48,IF(TEXT(B34,"@")="5a",24,IF(TEXT(B34,"@")="6",0,"?"))))))))),"")</f>
        <v/>
      </c>
      <c r="G34" s="16" t="str">
        <f aca="false">IFERROR(IF(F34="","",IF(ISNUMBER(F34),IF(F34&gt;=99999,"Unlimited",F34*E34),"?")),"")</f>
        <v/>
      </c>
      <c r="H34" s="15" t="n">
        <f aca="false">IFERROR(COUNTIF('Bake Log'!$A:$A,A34),0)</f>
        <v>0</v>
      </c>
      <c r="I34" s="17" t="n">
        <f aca="false">IFERROR(SUMIF('Bake Log'!$A:$A,A34,'Bake Log'!$J:$J),0)</f>
        <v>0</v>
      </c>
      <c r="J34" s="17" t="str">
        <f aca="true">IFERROR(IF(C34="","",IF(ISNUMBER(C34),MAX(0,(NOW()-C34)*24-I34),"!DATE ERROR")),"")</f>
        <v/>
      </c>
      <c r="K34" s="17" t="str">
        <f aca="false">IFERROR(IF(G34="","",IF(G34="Unlimited","Unlimited",G34-J34)),"")</f>
        <v/>
      </c>
      <c r="L34" s="15" t="str">
        <f aca="false">IFERROR(IF(C34="","Not Started",IF(G34="Unlimited","OK - MSL1",IF(K34="","-",IF(K34&lt;=0,"EXPIRED",IF(K34&lt;12,"WARNING &lt;12h",IF(K34&lt;24,"CAUTION &lt;24h","OK")))))),"")</f>
        <v>Not Started</v>
      </c>
    </row>
    <row r="35" customFormat="false" ht="15" hidden="false" customHeight="false" outlineLevel="0" collapsed="false">
      <c r="A35" s="38"/>
      <c r="B35" s="38"/>
      <c r="C35" s="39"/>
      <c r="D35" s="38"/>
      <c r="E35" s="40" t="str">
        <f aca="false">IFERROR(IF(D35="","1",IF(D35&lt;10,5,IF(D35&lt;30,2,IF(D35&lt;40,1.5,IF(D35&lt;50,1.25,IF(D35&lt;=60,1,0.5)))))),"")</f>
        <v>1</v>
      </c>
      <c r="F35" s="16" t="str">
        <f aca="false">IFERROR(IF(B35="","",IF(TEXT(B35,"@")="1",99999,IF(TEXT(B35,"@")="2",672,IF(TEXT(B35,"@")="2a",336,IF(TEXT(B35,"@")="3",168,IF(TEXT(B35,"@")="4",72,IF(TEXT(B35,"@")="5",48,IF(TEXT(B35,"@")="5a",24,IF(TEXT(B35,"@")="6",0,"?"))))))))),"")</f>
        <v/>
      </c>
      <c r="G35" s="16" t="str">
        <f aca="false">IFERROR(IF(F35="","",IF(ISNUMBER(F35),IF(F35&gt;=99999,"Unlimited",F35*E35),"?")),"")</f>
        <v/>
      </c>
      <c r="H35" s="15" t="n">
        <f aca="false">IFERROR(COUNTIF('Bake Log'!$A:$A,A35),0)</f>
        <v>0</v>
      </c>
      <c r="I35" s="17" t="n">
        <f aca="false">IFERROR(SUMIF('Bake Log'!$A:$A,A35,'Bake Log'!$J:$J),0)</f>
        <v>0</v>
      </c>
      <c r="J35" s="17" t="str">
        <f aca="true">IFERROR(IF(C35="","",IF(ISNUMBER(C35),MAX(0,(NOW()-C35)*24-I35),"!DATE ERROR")),"")</f>
        <v/>
      </c>
      <c r="K35" s="17" t="str">
        <f aca="false">IFERROR(IF(G35="","",IF(G35="Unlimited","Unlimited",G35-J35)),"")</f>
        <v/>
      </c>
      <c r="L35" s="15" t="str">
        <f aca="false">IFERROR(IF(C35="","Not Started",IF(G35="Unlimited","OK - MSL1",IF(K35="","-",IF(K35&lt;=0,"EXPIRED",IF(K35&lt;12,"WARNING &lt;12h",IF(K35&lt;24,"CAUTION &lt;24h","OK")))))),"")</f>
        <v>Not Started</v>
      </c>
    </row>
    <row r="36" customFormat="false" ht="15" hidden="false" customHeight="false" outlineLevel="0" collapsed="false">
      <c r="A36" s="38"/>
      <c r="B36" s="38"/>
      <c r="C36" s="39"/>
      <c r="D36" s="38"/>
      <c r="E36" s="40" t="str">
        <f aca="false">IFERROR(IF(D36="","1",IF(D36&lt;10,5,IF(D36&lt;30,2,IF(D36&lt;40,1.5,IF(D36&lt;50,1.25,IF(D36&lt;=60,1,0.5)))))),"")</f>
        <v>1</v>
      </c>
      <c r="F36" s="16" t="str">
        <f aca="false">IFERROR(IF(B36="","",IF(TEXT(B36,"@")="1",99999,IF(TEXT(B36,"@")="2",672,IF(TEXT(B36,"@")="2a",336,IF(TEXT(B36,"@")="3",168,IF(TEXT(B36,"@")="4",72,IF(TEXT(B36,"@")="5",48,IF(TEXT(B36,"@")="5a",24,IF(TEXT(B36,"@")="6",0,"?"))))))))),"")</f>
        <v/>
      </c>
      <c r="G36" s="16" t="str">
        <f aca="false">IFERROR(IF(F36="","",IF(ISNUMBER(F36),IF(F36&gt;=99999,"Unlimited",F36*E36),"?")),"")</f>
        <v/>
      </c>
      <c r="H36" s="15" t="n">
        <f aca="false">IFERROR(COUNTIF('Bake Log'!$A:$A,A36),0)</f>
        <v>0</v>
      </c>
      <c r="I36" s="17" t="n">
        <f aca="false">IFERROR(SUMIF('Bake Log'!$A:$A,A36,'Bake Log'!$J:$J),0)</f>
        <v>0</v>
      </c>
      <c r="J36" s="17" t="str">
        <f aca="true">IFERROR(IF(C36="","",IF(ISNUMBER(C36),MAX(0,(NOW()-C36)*24-I36),"!DATE ERROR")),"")</f>
        <v/>
      </c>
      <c r="K36" s="17" t="str">
        <f aca="false">IFERROR(IF(G36="","",IF(G36="Unlimited","Unlimited",G36-J36)),"")</f>
        <v/>
      </c>
      <c r="L36" s="15" t="str">
        <f aca="false">IFERROR(IF(C36="","Not Started",IF(G36="Unlimited","OK - MSL1",IF(K36="","-",IF(K36&lt;=0,"EXPIRED",IF(K36&lt;12,"WARNING &lt;12h",IF(K36&lt;24,"CAUTION &lt;24h","OK")))))),"")</f>
        <v>Not Started</v>
      </c>
    </row>
    <row r="37" customFormat="false" ht="15" hidden="false" customHeight="false" outlineLevel="0" collapsed="false">
      <c r="A37" s="38"/>
      <c r="B37" s="38"/>
      <c r="C37" s="39"/>
      <c r="D37" s="38"/>
      <c r="E37" s="40" t="str">
        <f aca="false">IFERROR(IF(D37="","1",IF(D37&lt;10,5,IF(D37&lt;30,2,IF(D37&lt;40,1.5,IF(D37&lt;50,1.25,IF(D37&lt;=60,1,0.5)))))),"")</f>
        <v>1</v>
      </c>
      <c r="F37" s="16" t="str">
        <f aca="false">IFERROR(IF(B37="","",IF(TEXT(B37,"@")="1",99999,IF(TEXT(B37,"@")="2",672,IF(TEXT(B37,"@")="2a",336,IF(TEXT(B37,"@")="3",168,IF(TEXT(B37,"@")="4",72,IF(TEXT(B37,"@")="5",48,IF(TEXT(B37,"@")="5a",24,IF(TEXT(B37,"@")="6",0,"?"))))))))),"")</f>
        <v/>
      </c>
      <c r="G37" s="16" t="str">
        <f aca="false">IFERROR(IF(F37="","",IF(ISNUMBER(F37),IF(F37&gt;=99999,"Unlimited",F37*E37),"?")),"")</f>
        <v/>
      </c>
      <c r="H37" s="15" t="n">
        <f aca="false">IFERROR(COUNTIF('Bake Log'!$A:$A,A37),0)</f>
        <v>0</v>
      </c>
      <c r="I37" s="17" t="n">
        <f aca="false">IFERROR(SUMIF('Bake Log'!$A:$A,A37,'Bake Log'!$J:$J),0)</f>
        <v>0</v>
      </c>
      <c r="J37" s="17" t="str">
        <f aca="true">IFERROR(IF(C37="","",IF(ISNUMBER(C37),MAX(0,(NOW()-C37)*24-I37),"!DATE ERROR")),"")</f>
        <v/>
      </c>
      <c r="K37" s="17" t="str">
        <f aca="false">IFERROR(IF(G37="","",IF(G37="Unlimited","Unlimited",G37-J37)),"")</f>
        <v/>
      </c>
      <c r="L37" s="15" t="str">
        <f aca="false">IFERROR(IF(C37="","Not Started",IF(G37="Unlimited","OK - MSL1",IF(K37="","-",IF(K37&lt;=0,"EXPIRED",IF(K37&lt;12,"WARNING &lt;12h",IF(K37&lt;24,"CAUTION &lt;24h","OK")))))),"")</f>
        <v>Not Started</v>
      </c>
    </row>
    <row r="38" customFormat="false" ht="15" hidden="false" customHeight="false" outlineLevel="0" collapsed="false">
      <c r="A38" s="38"/>
      <c r="B38" s="38"/>
      <c r="C38" s="39"/>
      <c r="D38" s="38"/>
      <c r="E38" s="40" t="str">
        <f aca="false">IFERROR(IF(D38="","1",IF(D38&lt;10,5,IF(D38&lt;30,2,IF(D38&lt;40,1.5,IF(D38&lt;50,1.25,IF(D38&lt;=60,1,0.5)))))),"")</f>
        <v>1</v>
      </c>
      <c r="F38" s="16" t="str">
        <f aca="false">IFERROR(IF(B38="","",IF(TEXT(B38,"@")="1",99999,IF(TEXT(B38,"@")="2",672,IF(TEXT(B38,"@")="2a",336,IF(TEXT(B38,"@")="3",168,IF(TEXT(B38,"@")="4",72,IF(TEXT(B38,"@")="5",48,IF(TEXT(B38,"@")="5a",24,IF(TEXT(B38,"@")="6",0,"?"))))))))),"")</f>
        <v/>
      </c>
      <c r="G38" s="16" t="str">
        <f aca="false">IFERROR(IF(F38="","",IF(ISNUMBER(F38),IF(F38&gt;=99999,"Unlimited",F38*E38),"?")),"")</f>
        <v/>
      </c>
      <c r="H38" s="15" t="n">
        <f aca="false">IFERROR(COUNTIF('Bake Log'!$A:$A,A38),0)</f>
        <v>0</v>
      </c>
      <c r="I38" s="17" t="n">
        <f aca="false">IFERROR(SUMIF('Bake Log'!$A:$A,A38,'Bake Log'!$J:$J),0)</f>
        <v>0</v>
      </c>
      <c r="J38" s="17" t="str">
        <f aca="true">IFERROR(IF(C38="","",IF(ISNUMBER(C38),MAX(0,(NOW()-C38)*24-I38),"!DATE ERROR")),"")</f>
        <v/>
      </c>
      <c r="K38" s="17" t="str">
        <f aca="false">IFERROR(IF(G38="","",IF(G38="Unlimited","Unlimited",G38-J38)),"")</f>
        <v/>
      </c>
      <c r="L38" s="15" t="str">
        <f aca="false">IFERROR(IF(C38="","Not Started",IF(G38="Unlimited","OK - MSL1",IF(K38="","-",IF(K38&lt;=0,"EXPIRED",IF(K38&lt;12,"WARNING &lt;12h",IF(K38&lt;24,"CAUTION &lt;24h","OK")))))),"")</f>
        <v>Not Started</v>
      </c>
    </row>
    <row r="39" customFormat="false" ht="15" hidden="false" customHeight="false" outlineLevel="0" collapsed="false">
      <c r="A39" s="38"/>
      <c r="B39" s="38"/>
      <c r="C39" s="39"/>
      <c r="D39" s="38"/>
      <c r="E39" s="40" t="str">
        <f aca="false">IFERROR(IF(D39="","1",IF(D39&lt;10,5,IF(D39&lt;30,2,IF(D39&lt;40,1.5,IF(D39&lt;50,1.25,IF(D39&lt;=60,1,0.5)))))),"")</f>
        <v>1</v>
      </c>
      <c r="F39" s="16" t="str">
        <f aca="false">IFERROR(IF(B39="","",IF(TEXT(B39,"@")="1",99999,IF(TEXT(B39,"@")="2",672,IF(TEXT(B39,"@")="2a",336,IF(TEXT(B39,"@")="3",168,IF(TEXT(B39,"@")="4",72,IF(TEXT(B39,"@")="5",48,IF(TEXT(B39,"@")="5a",24,IF(TEXT(B39,"@")="6",0,"?"))))))))),"")</f>
        <v/>
      </c>
      <c r="G39" s="16" t="str">
        <f aca="false">IFERROR(IF(F39="","",IF(ISNUMBER(F39),IF(F39&gt;=99999,"Unlimited",F39*E39),"?")),"")</f>
        <v/>
      </c>
      <c r="H39" s="15" t="n">
        <f aca="false">IFERROR(COUNTIF('Bake Log'!$A:$A,A39),0)</f>
        <v>0</v>
      </c>
      <c r="I39" s="17" t="n">
        <f aca="false">IFERROR(SUMIF('Bake Log'!$A:$A,A39,'Bake Log'!$J:$J),0)</f>
        <v>0</v>
      </c>
      <c r="J39" s="17" t="str">
        <f aca="true">IFERROR(IF(C39="","",IF(ISNUMBER(C39),MAX(0,(NOW()-C39)*24-I39),"!DATE ERROR")),"")</f>
        <v/>
      </c>
      <c r="K39" s="17" t="str">
        <f aca="false">IFERROR(IF(G39="","",IF(G39="Unlimited","Unlimited",G39-J39)),"")</f>
        <v/>
      </c>
      <c r="L39" s="15" t="str">
        <f aca="false">IFERROR(IF(C39="","Not Started",IF(G39="Unlimited","OK - MSL1",IF(K39="","-",IF(K39&lt;=0,"EXPIRED",IF(K39&lt;12,"WARNING &lt;12h",IF(K39&lt;24,"CAUTION &lt;24h","OK")))))),"")</f>
        <v>Not Started</v>
      </c>
    </row>
    <row r="40" customFormat="false" ht="15" hidden="false" customHeight="false" outlineLevel="0" collapsed="false">
      <c r="A40" s="38"/>
      <c r="B40" s="38"/>
      <c r="C40" s="39"/>
      <c r="D40" s="38"/>
      <c r="E40" s="40" t="str">
        <f aca="false">IFERROR(IF(D40="","1",IF(D40&lt;10,5,IF(D40&lt;30,2,IF(D40&lt;40,1.5,IF(D40&lt;50,1.25,IF(D40&lt;=60,1,0.5)))))),"")</f>
        <v>1</v>
      </c>
      <c r="F40" s="16" t="str">
        <f aca="false">IFERROR(IF(B40="","",IF(TEXT(B40,"@")="1",99999,IF(TEXT(B40,"@")="2",672,IF(TEXT(B40,"@")="2a",336,IF(TEXT(B40,"@")="3",168,IF(TEXT(B40,"@")="4",72,IF(TEXT(B40,"@")="5",48,IF(TEXT(B40,"@")="5a",24,IF(TEXT(B40,"@")="6",0,"?"))))))))),"")</f>
        <v/>
      </c>
      <c r="G40" s="16" t="str">
        <f aca="false">IFERROR(IF(F40="","",IF(ISNUMBER(F40),IF(F40&gt;=99999,"Unlimited",F40*E40),"?")),"")</f>
        <v/>
      </c>
      <c r="H40" s="15" t="n">
        <f aca="false">IFERROR(COUNTIF('Bake Log'!$A:$A,A40),0)</f>
        <v>0</v>
      </c>
      <c r="I40" s="17" t="n">
        <f aca="false">IFERROR(SUMIF('Bake Log'!$A:$A,A40,'Bake Log'!$J:$J),0)</f>
        <v>0</v>
      </c>
      <c r="J40" s="17" t="str">
        <f aca="true">IFERROR(IF(C40="","",IF(ISNUMBER(C40),MAX(0,(NOW()-C40)*24-I40),"!DATE ERROR")),"")</f>
        <v/>
      </c>
      <c r="K40" s="17" t="str">
        <f aca="false">IFERROR(IF(G40="","",IF(G40="Unlimited","Unlimited",G40-J40)),"")</f>
        <v/>
      </c>
      <c r="L40" s="15" t="str">
        <f aca="false">IFERROR(IF(C40="","Not Started",IF(G40="Unlimited","OK - MSL1",IF(K40="","-",IF(K40&lt;=0,"EXPIRED",IF(K40&lt;12,"WARNING &lt;12h",IF(K40&lt;24,"CAUTION &lt;24h","OK")))))),"")</f>
        <v>Not Started</v>
      </c>
    </row>
    <row r="41" customFormat="false" ht="15" hidden="false" customHeight="false" outlineLevel="0" collapsed="false">
      <c r="A41" s="38"/>
      <c r="B41" s="38"/>
      <c r="C41" s="39"/>
      <c r="D41" s="38"/>
      <c r="E41" s="40" t="str">
        <f aca="false">IFERROR(IF(D41="","1",IF(D41&lt;10,5,IF(D41&lt;30,2,IF(D41&lt;40,1.5,IF(D41&lt;50,1.25,IF(D41&lt;=60,1,0.5)))))),"")</f>
        <v>1</v>
      </c>
      <c r="F41" s="16" t="str">
        <f aca="false">IFERROR(IF(B41="","",IF(TEXT(B41,"@")="1",99999,IF(TEXT(B41,"@")="2",672,IF(TEXT(B41,"@")="2a",336,IF(TEXT(B41,"@")="3",168,IF(TEXT(B41,"@")="4",72,IF(TEXT(B41,"@")="5",48,IF(TEXT(B41,"@")="5a",24,IF(TEXT(B41,"@")="6",0,"?"))))))))),"")</f>
        <v/>
      </c>
      <c r="G41" s="16" t="str">
        <f aca="false">IFERROR(IF(F41="","",IF(ISNUMBER(F41),IF(F41&gt;=99999,"Unlimited",F41*E41),"?")),"")</f>
        <v/>
      </c>
      <c r="H41" s="15" t="n">
        <f aca="false">IFERROR(COUNTIF('Bake Log'!$A:$A,A41),0)</f>
        <v>0</v>
      </c>
      <c r="I41" s="17" t="n">
        <f aca="false">IFERROR(SUMIF('Bake Log'!$A:$A,A41,'Bake Log'!$J:$J),0)</f>
        <v>0</v>
      </c>
      <c r="J41" s="17" t="str">
        <f aca="true">IFERROR(IF(C41="","",IF(ISNUMBER(C41),MAX(0,(NOW()-C41)*24-I41),"!DATE ERROR")),"")</f>
        <v/>
      </c>
      <c r="K41" s="17" t="str">
        <f aca="false">IFERROR(IF(G41="","",IF(G41="Unlimited","Unlimited",G41-J41)),"")</f>
        <v/>
      </c>
      <c r="L41" s="15" t="str">
        <f aca="false">IFERROR(IF(C41="","Not Started",IF(G41="Unlimited","OK - MSL1",IF(K41="","-",IF(K41&lt;=0,"EXPIRED",IF(K41&lt;12,"WARNING &lt;12h",IF(K41&lt;24,"CAUTION &lt;24h","OK")))))),"")</f>
        <v>Not Started</v>
      </c>
    </row>
    <row r="42" customFormat="false" ht="15" hidden="false" customHeight="false" outlineLevel="0" collapsed="false">
      <c r="A42" s="38"/>
      <c r="B42" s="38"/>
      <c r="C42" s="39"/>
      <c r="D42" s="38"/>
      <c r="E42" s="40" t="str">
        <f aca="false">IFERROR(IF(D42="","1",IF(D42&lt;10,5,IF(D42&lt;30,2,IF(D42&lt;40,1.5,IF(D42&lt;50,1.25,IF(D42&lt;=60,1,0.5)))))),"")</f>
        <v>1</v>
      </c>
      <c r="F42" s="16" t="str">
        <f aca="false">IFERROR(IF(B42="","",IF(TEXT(B42,"@")="1",99999,IF(TEXT(B42,"@")="2",672,IF(TEXT(B42,"@")="2a",336,IF(TEXT(B42,"@")="3",168,IF(TEXT(B42,"@")="4",72,IF(TEXT(B42,"@")="5",48,IF(TEXT(B42,"@")="5a",24,IF(TEXT(B42,"@")="6",0,"?"))))))))),"")</f>
        <v/>
      </c>
      <c r="G42" s="16" t="str">
        <f aca="false">IFERROR(IF(F42="","",IF(ISNUMBER(F42),IF(F42&gt;=99999,"Unlimited",F42*E42),"?")),"")</f>
        <v/>
      </c>
      <c r="H42" s="15" t="n">
        <f aca="false">IFERROR(COUNTIF('Bake Log'!$A:$A,A42),0)</f>
        <v>0</v>
      </c>
      <c r="I42" s="17" t="n">
        <f aca="false">IFERROR(SUMIF('Bake Log'!$A:$A,A42,'Bake Log'!$J:$J),0)</f>
        <v>0</v>
      </c>
      <c r="J42" s="17" t="str">
        <f aca="true">IFERROR(IF(C42="","",IF(ISNUMBER(C42),MAX(0,(NOW()-C42)*24-I42),"!DATE ERROR")),"")</f>
        <v/>
      </c>
      <c r="K42" s="17" t="str">
        <f aca="false">IFERROR(IF(G42="","",IF(G42="Unlimited","Unlimited",G42-J42)),"")</f>
        <v/>
      </c>
      <c r="L42" s="15" t="str">
        <f aca="false">IFERROR(IF(C42="","Not Started",IF(G42="Unlimited","OK - MSL1",IF(K42="","-",IF(K42&lt;=0,"EXPIRED",IF(K42&lt;12,"WARNING &lt;12h",IF(K42&lt;24,"CAUTION &lt;24h","OK")))))),"")</f>
        <v>Not Started</v>
      </c>
    </row>
    <row r="43" customFormat="false" ht="15" hidden="false" customHeight="false" outlineLevel="0" collapsed="false">
      <c r="A43" s="38"/>
      <c r="B43" s="38"/>
      <c r="C43" s="39"/>
      <c r="D43" s="38"/>
      <c r="E43" s="40" t="str">
        <f aca="false">IFERROR(IF(D43="","1",IF(D43&lt;10,5,IF(D43&lt;30,2,IF(D43&lt;40,1.5,IF(D43&lt;50,1.25,IF(D43&lt;=60,1,0.5)))))),"")</f>
        <v>1</v>
      </c>
      <c r="F43" s="16" t="str">
        <f aca="false">IFERROR(IF(B43="","",IF(TEXT(B43,"@")="1",99999,IF(TEXT(B43,"@")="2",672,IF(TEXT(B43,"@")="2a",336,IF(TEXT(B43,"@")="3",168,IF(TEXT(B43,"@")="4",72,IF(TEXT(B43,"@")="5",48,IF(TEXT(B43,"@")="5a",24,IF(TEXT(B43,"@")="6",0,"?"))))))))),"")</f>
        <v/>
      </c>
      <c r="G43" s="16" t="str">
        <f aca="false">IFERROR(IF(F43="","",IF(ISNUMBER(F43),IF(F43&gt;=99999,"Unlimited",F43*E43),"?")),"")</f>
        <v/>
      </c>
      <c r="H43" s="15" t="n">
        <f aca="false">IFERROR(COUNTIF('Bake Log'!$A:$A,A43),0)</f>
        <v>0</v>
      </c>
      <c r="I43" s="17" t="n">
        <f aca="false">IFERROR(SUMIF('Bake Log'!$A:$A,A43,'Bake Log'!$J:$J),0)</f>
        <v>0</v>
      </c>
      <c r="J43" s="17" t="str">
        <f aca="true">IFERROR(IF(C43="","",IF(ISNUMBER(C43),MAX(0,(NOW()-C43)*24-I43),"!DATE ERROR")),"")</f>
        <v/>
      </c>
      <c r="K43" s="17" t="str">
        <f aca="false">IFERROR(IF(G43="","",IF(G43="Unlimited","Unlimited",G43-J43)),"")</f>
        <v/>
      </c>
      <c r="L43" s="15" t="str">
        <f aca="false">IFERROR(IF(C43="","Not Started",IF(G43="Unlimited","OK - MSL1",IF(K43="","-",IF(K43&lt;=0,"EXPIRED",IF(K43&lt;12,"WARNING &lt;12h",IF(K43&lt;24,"CAUTION &lt;24h","OK")))))),"")</f>
        <v>Not Started</v>
      </c>
    </row>
    <row r="44" customFormat="false" ht="15" hidden="false" customHeight="false" outlineLevel="0" collapsed="false">
      <c r="A44" s="38"/>
      <c r="B44" s="38"/>
      <c r="C44" s="39"/>
      <c r="D44" s="38"/>
      <c r="E44" s="40" t="str">
        <f aca="false">IFERROR(IF(D44="","1",IF(D44&lt;10,5,IF(D44&lt;30,2,IF(D44&lt;40,1.5,IF(D44&lt;50,1.25,IF(D44&lt;=60,1,0.5)))))),"")</f>
        <v>1</v>
      </c>
      <c r="F44" s="16" t="str">
        <f aca="false">IFERROR(IF(B44="","",IF(TEXT(B44,"@")="1",99999,IF(TEXT(B44,"@")="2",672,IF(TEXT(B44,"@")="2a",336,IF(TEXT(B44,"@")="3",168,IF(TEXT(B44,"@")="4",72,IF(TEXT(B44,"@")="5",48,IF(TEXT(B44,"@")="5a",24,IF(TEXT(B44,"@")="6",0,"?"))))))))),"")</f>
        <v/>
      </c>
      <c r="G44" s="16" t="str">
        <f aca="false">IFERROR(IF(F44="","",IF(ISNUMBER(F44),IF(F44&gt;=99999,"Unlimited",F44*E44),"?")),"")</f>
        <v/>
      </c>
      <c r="H44" s="15" t="n">
        <f aca="false">IFERROR(COUNTIF('Bake Log'!$A:$A,A44),0)</f>
        <v>0</v>
      </c>
      <c r="I44" s="17" t="n">
        <f aca="false">IFERROR(SUMIF('Bake Log'!$A:$A,A44,'Bake Log'!$J:$J),0)</f>
        <v>0</v>
      </c>
      <c r="J44" s="17" t="str">
        <f aca="true">IFERROR(IF(C44="","",IF(ISNUMBER(C44),MAX(0,(NOW()-C44)*24-I44),"!DATE ERROR")),"")</f>
        <v/>
      </c>
      <c r="K44" s="17" t="str">
        <f aca="false">IFERROR(IF(G44="","",IF(G44="Unlimited","Unlimited",G44-J44)),"")</f>
        <v/>
      </c>
      <c r="L44" s="15" t="str">
        <f aca="false">IFERROR(IF(C44="","Not Started",IF(G44="Unlimited","OK - MSL1",IF(K44="","-",IF(K44&lt;=0,"EXPIRED",IF(K44&lt;12,"WARNING &lt;12h",IF(K44&lt;24,"CAUTION &lt;24h","OK")))))),"")</f>
        <v>Not Started</v>
      </c>
    </row>
    <row r="45" customFormat="false" ht="15" hidden="false" customHeight="false" outlineLevel="0" collapsed="false">
      <c r="A45" s="38"/>
      <c r="B45" s="38"/>
      <c r="C45" s="39"/>
      <c r="D45" s="38"/>
      <c r="E45" s="40" t="str">
        <f aca="false">IFERROR(IF(D45="","1",IF(D45&lt;10,5,IF(D45&lt;30,2,IF(D45&lt;40,1.5,IF(D45&lt;50,1.25,IF(D45&lt;=60,1,0.5)))))),"")</f>
        <v>1</v>
      </c>
      <c r="F45" s="16" t="str">
        <f aca="false">IFERROR(IF(B45="","",IF(TEXT(B45,"@")="1",99999,IF(TEXT(B45,"@")="2",672,IF(TEXT(B45,"@")="2a",336,IF(TEXT(B45,"@")="3",168,IF(TEXT(B45,"@")="4",72,IF(TEXT(B45,"@")="5",48,IF(TEXT(B45,"@")="5a",24,IF(TEXT(B45,"@")="6",0,"?"))))))))),"")</f>
        <v/>
      </c>
      <c r="G45" s="16" t="str">
        <f aca="false">IFERROR(IF(F45="","",IF(ISNUMBER(F45),IF(F45&gt;=99999,"Unlimited",F45*E45),"?")),"")</f>
        <v/>
      </c>
      <c r="H45" s="15" t="n">
        <f aca="false">IFERROR(COUNTIF('Bake Log'!$A:$A,A45),0)</f>
        <v>0</v>
      </c>
      <c r="I45" s="17" t="n">
        <f aca="false">IFERROR(SUMIF('Bake Log'!$A:$A,A45,'Bake Log'!$J:$J),0)</f>
        <v>0</v>
      </c>
      <c r="J45" s="17" t="str">
        <f aca="true">IFERROR(IF(C45="","",IF(ISNUMBER(C45),MAX(0,(NOW()-C45)*24-I45),"!DATE ERROR")),"")</f>
        <v/>
      </c>
      <c r="K45" s="17" t="str">
        <f aca="false">IFERROR(IF(G45="","",IF(G45="Unlimited","Unlimited",G45-J45)),"")</f>
        <v/>
      </c>
      <c r="L45" s="15" t="str">
        <f aca="false">IFERROR(IF(C45="","Not Started",IF(G45="Unlimited","OK - MSL1",IF(K45="","-",IF(K45&lt;=0,"EXPIRED",IF(K45&lt;12,"WARNING &lt;12h",IF(K45&lt;24,"CAUTION &lt;24h","OK")))))),"")</f>
        <v>Not Started</v>
      </c>
    </row>
    <row r="46" customFormat="false" ht="15" hidden="false" customHeight="false" outlineLevel="0" collapsed="false">
      <c r="A46" s="38"/>
      <c r="B46" s="38"/>
      <c r="C46" s="39"/>
      <c r="D46" s="38"/>
      <c r="E46" s="40" t="str">
        <f aca="false">IFERROR(IF(D46="","1",IF(D46&lt;10,5,IF(D46&lt;30,2,IF(D46&lt;40,1.5,IF(D46&lt;50,1.25,IF(D46&lt;=60,1,0.5)))))),"")</f>
        <v>1</v>
      </c>
      <c r="F46" s="16" t="str">
        <f aca="false">IFERROR(IF(B46="","",IF(TEXT(B46,"@")="1",99999,IF(TEXT(B46,"@")="2",672,IF(TEXT(B46,"@")="2a",336,IF(TEXT(B46,"@")="3",168,IF(TEXT(B46,"@")="4",72,IF(TEXT(B46,"@")="5",48,IF(TEXT(B46,"@")="5a",24,IF(TEXT(B46,"@")="6",0,"?"))))))))),"")</f>
        <v/>
      </c>
      <c r="G46" s="16" t="str">
        <f aca="false">IFERROR(IF(F46="","",IF(ISNUMBER(F46),IF(F46&gt;=99999,"Unlimited",F46*E46),"?")),"")</f>
        <v/>
      </c>
      <c r="H46" s="15" t="n">
        <f aca="false">IFERROR(COUNTIF('Bake Log'!$A:$A,A46),0)</f>
        <v>0</v>
      </c>
      <c r="I46" s="17" t="n">
        <f aca="false">IFERROR(SUMIF('Bake Log'!$A:$A,A46,'Bake Log'!$J:$J),0)</f>
        <v>0</v>
      </c>
      <c r="J46" s="17" t="str">
        <f aca="true">IFERROR(IF(C46="","",IF(ISNUMBER(C46),MAX(0,(NOW()-C46)*24-I46),"!DATE ERROR")),"")</f>
        <v/>
      </c>
      <c r="K46" s="17" t="str">
        <f aca="false">IFERROR(IF(G46="","",IF(G46="Unlimited","Unlimited",G46-J46)),"")</f>
        <v/>
      </c>
      <c r="L46" s="15" t="str">
        <f aca="false">IFERROR(IF(C46="","Not Started",IF(G46="Unlimited","OK - MSL1",IF(K46="","-",IF(K46&lt;=0,"EXPIRED",IF(K46&lt;12,"WARNING &lt;12h",IF(K46&lt;24,"CAUTION &lt;24h","OK")))))),"")</f>
        <v>Not Started</v>
      </c>
    </row>
    <row r="47" customFormat="false" ht="15" hidden="false" customHeight="false" outlineLevel="0" collapsed="false">
      <c r="A47" s="38"/>
      <c r="B47" s="38"/>
      <c r="C47" s="39"/>
      <c r="D47" s="38"/>
      <c r="E47" s="40" t="str">
        <f aca="false">IFERROR(IF(D47="","1",IF(D47&lt;10,5,IF(D47&lt;30,2,IF(D47&lt;40,1.5,IF(D47&lt;50,1.25,IF(D47&lt;=60,1,0.5)))))),"")</f>
        <v>1</v>
      </c>
      <c r="F47" s="16" t="str">
        <f aca="false">IFERROR(IF(B47="","",IF(TEXT(B47,"@")="1",99999,IF(TEXT(B47,"@")="2",672,IF(TEXT(B47,"@")="2a",336,IF(TEXT(B47,"@")="3",168,IF(TEXT(B47,"@")="4",72,IF(TEXT(B47,"@")="5",48,IF(TEXT(B47,"@")="5a",24,IF(TEXT(B47,"@")="6",0,"?"))))))))),"")</f>
        <v/>
      </c>
      <c r="G47" s="16" t="str">
        <f aca="false">IFERROR(IF(F47="","",IF(ISNUMBER(F47),IF(F47&gt;=99999,"Unlimited",F47*E47),"?")),"")</f>
        <v/>
      </c>
      <c r="H47" s="15" t="n">
        <f aca="false">IFERROR(COUNTIF('Bake Log'!$A:$A,A47),0)</f>
        <v>0</v>
      </c>
      <c r="I47" s="17" t="n">
        <f aca="false">IFERROR(SUMIF('Bake Log'!$A:$A,A47,'Bake Log'!$J:$J),0)</f>
        <v>0</v>
      </c>
      <c r="J47" s="17" t="str">
        <f aca="true">IFERROR(IF(C47="","",IF(ISNUMBER(C47),MAX(0,(NOW()-C47)*24-I47),"!DATE ERROR")),"")</f>
        <v/>
      </c>
      <c r="K47" s="17" t="str">
        <f aca="false">IFERROR(IF(G47="","",IF(G47="Unlimited","Unlimited",G47-J47)),"")</f>
        <v/>
      </c>
      <c r="L47" s="15" t="str">
        <f aca="false">IFERROR(IF(C47="","Not Started",IF(G47="Unlimited","OK - MSL1",IF(K47="","-",IF(K47&lt;=0,"EXPIRED",IF(K47&lt;12,"WARNING &lt;12h",IF(K47&lt;24,"CAUTION &lt;24h","OK")))))),"")</f>
        <v>Not Started</v>
      </c>
    </row>
    <row r="48" customFormat="false" ht="15" hidden="false" customHeight="false" outlineLevel="0" collapsed="false">
      <c r="A48" s="38"/>
      <c r="B48" s="38"/>
      <c r="C48" s="39"/>
      <c r="D48" s="38"/>
      <c r="E48" s="40" t="str">
        <f aca="false">IFERROR(IF(D48="","1",IF(D48&lt;10,5,IF(D48&lt;30,2,IF(D48&lt;40,1.5,IF(D48&lt;50,1.25,IF(D48&lt;=60,1,0.5)))))),"")</f>
        <v>1</v>
      </c>
      <c r="F48" s="16" t="str">
        <f aca="false">IFERROR(IF(B48="","",IF(TEXT(B48,"@")="1",99999,IF(TEXT(B48,"@")="2",672,IF(TEXT(B48,"@")="2a",336,IF(TEXT(B48,"@")="3",168,IF(TEXT(B48,"@")="4",72,IF(TEXT(B48,"@")="5",48,IF(TEXT(B48,"@")="5a",24,IF(TEXT(B48,"@")="6",0,"?"))))))))),"")</f>
        <v/>
      </c>
      <c r="G48" s="16" t="str">
        <f aca="false">IFERROR(IF(F48="","",IF(ISNUMBER(F48),IF(F48&gt;=99999,"Unlimited",F48*E48),"?")),"")</f>
        <v/>
      </c>
      <c r="H48" s="15" t="n">
        <f aca="false">IFERROR(COUNTIF('Bake Log'!$A:$A,A48),0)</f>
        <v>0</v>
      </c>
      <c r="I48" s="17" t="n">
        <f aca="false">IFERROR(SUMIF('Bake Log'!$A:$A,A48,'Bake Log'!$J:$J),0)</f>
        <v>0</v>
      </c>
      <c r="J48" s="17" t="str">
        <f aca="true">IFERROR(IF(C48="","",IF(ISNUMBER(C48),MAX(0,(NOW()-C48)*24-I48),"!DATE ERROR")),"")</f>
        <v/>
      </c>
      <c r="K48" s="17" t="str">
        <f aca="false">IFERROR(IF(G48="","",IF(G48="Unlimited","Unlimited",G48-J48)),"")</f>
        <v/>
      </c>
      <c r="L48" s="15" t="str">
        <f aca="false">IFERROR(IF(C48="","Not Started",IF(G48="Unlimited","OK - MSL1",IF(K48="","-",IF(K48&lt;=0,"EXPIRED",IF(K48&lt;12,"WARNING &lt;12h",IF(K48&lt;24,"CAUTION &lt;24h","OK")))))),"")</f>
        <v>Not Started</v>
      </c>
    </row>
    <row r="49" customFormat="false" ht="15" hidden="false" customHeight="false" outlineLevel="0" collapsed="false">
      <c r="A49" s="38"/>
      <c r="B49" s="38"/>
      <c r="C49" s="39"/>
      <c r="D49" s="38"/>
      <c r="E49" s="40" t="str">
        <f aca="false">IFERROR(IF(D49="","1",IF(D49&lt;10,5,IF(D49&lt;30,2,IF(D49&lt;40,1.5,IF(D49&lt;50,1.25,IF(D49&lt;=60,1,0.5)))))),"")</f>
        <v>1</v>
      </c>
      <c r="F49" s="16" t="str">
        <f aca="false">IFERROR(IF(B49="","",IF(TEXT(B49,"@")="1",99999,IF(TEXT(B49,"@")="2",672,IF(TEXT(B49,"@")="2a",336,IF(TEXT(B49,"@")="3",168,IF(TEXT(B49,"@")="4",72,IF(TEXT(B49,"@")="5",48,IF(TEXT(B49,"@")="5a",24,IF(TEXT(B49,"@")="6",0,"?"))))))))),"")</f>
        <v/>
      </c>
      <c r="G49" s="16" t="str">
        <f aca="false">IFERROR(IF(F49="","",IF(ISNUMBER(F49),IF(F49&gt;=99999,"Unlimited",F49*E49),"?")),"")</f>
        <v/>
      </c>
      <c r="H49" s="15" t="n">
        <f aca="false">IFERROR(COUNTIF('Bake Log'!$A:$A,A49),0)</f>
        <v>0</v>
      </c>
      <c r="I49" s="17" t="n">
        <f aca="false">IFERROR(SUMIF('Bake Log'!$A:$A,A49,'Bake Log'!$J:$J),0)</f>
        <v>0</v>
      </c>
      <c r="J49" s="17" t="str">
        <f aca="true">IFERROR(IF(C49="","",IF(ISNUMBER(C49),MAX(0,(NOW()-C49)*24-I49),"!DATE ERROR")),"")</f>
        <v/>
      </c>
      <c r="K49" s="17" t="str">
        <f aca="false">IFERROR(IF(G49="","",IF(G49="Unlimited","Unlimited",G49-J49)),"")</f>
        <v/>
      </c>
      <c r="L49" s="15" t="str">
        <f aca="false">IFERROR(IF(C49="","Not Started",IF(G49="Unlimited","OK - MSL1",IF(K49="","-",IF(K49&lt;=0,"EXPIRED",IF(K49&lt;12,"WARNING &lt;12h",IF(K49&lt;24,"CAUTION &lt;24h","OK")))))),"")</f>
        <v>Not Started</v>
      </c>
    </row>
    <row r="50" customFormat="false" ht="15" hidden="false" customHeight="false" outlineLevel="0" collapsed="false">
      <c r="A50" s="38"/>
      <c r="B50" s="38"/>
      <c r="C50" s="39"/>
      <c r="D50" s="38"/>
      <c r="E50" s="40" t="str">
        <f aca="false">IFERROR(IF(D50="","1",IF(D50&lt;10,5,IF(D50&lt;30,2,IF(D50&lt;40,1.5,IF(D50&lt;50,1.25,IF(D50&lt;=60,1,0.5)))))),"")</f>
        <v>1</v>
      </c>
      <c r="F50" s="16" t="str">
        <f aca="false">IFERROR(IF(B50="","",IF(TEXT(B50,"@")="1",99999,IF(TEXT(B50,"@")="2",672,IF(TEXT(B50,"@")="2a",336,IF(TEXT(B50,"@")="3",168,IF(TEXT(B50,"@")="4",72,IF(TEXT(B50,"@")="5",48,IF(TEXT(B50,"@")="5a",24,IF(TEXT(B50,"@")="6",0,"?"))))))))),"")</f>
        <v/>
      </c>
      <c r="G50" s="16" t="str">
        <f aca="false">IFERROR(IF(F50="","",IF(ISNUMBER(F50),IF(F50&gt;=99999,"Unlimited",F50*E50),"?")),"")</f>
        <v/>
      </c>
      <c r="H50" s="15" t="n">
        <f aca="false">IFERROR(COUNTIF('Bake Log'!$A:$A,A50),0)</f>
        <v>0</v>
      </c>
      <c r="I50" s="17" t="n">
        <f aca="false">IFERROR(SUMIF('Bake Log'!$A:$A,A50,'Bake Log'!$J:$J),0)</f>
        <v>0</v>
      </c>
      <c r="J50" s="17" t="str">
        <f aca="true">IFERROR(IF(C50="","",IF(ISNUMBER(C50),MAX(0,(NOW()-C50)*24-I50),"!DATE ERROR")),"")</f>
        <v/>
      </c>
      <c r="K50" s="17" t="str">
        <f aca="false">IFERROR(IF(G50="","",IF(G50="Unlimited","Unlimited",G50-J50)),"")</f>
        <v/>
      </c>
      <c r="L50" s="15" t="str">
        <f aca="false">IFERROR(IF(C50="","Not Started",IF(G50="Unlimited","OK - MSL1",IF(K50="","-",IF(K50&lt;=0,"EXPIRED",IF(K50&lt;12,"WARNING &lt;12h",IF(K50&lt;24,"CAUTION &lt;24h","OK")))))),"")</f>
        <v>Not Started</v>
      </c>
    </row>
    <row r="51" customFormat="false" ht="15" hidden="false" customHeight="false" outlineLevel="0" collapsed="false">
      <c r="A51" s="38"/>
      <c r="B51" s="38"/>
      <c r="C51" s="39"/>
      <c r="D51" s="38"/>
      <c r="E51" s="40" t="str">
        <f aca="false">IFERROR(IF(D51="","1",IF(D51&lt;10,5,IF(D51&lt;30,2,IF(D51&lt;40,1.5,IF(D51&lt;50,1.25,IF(D51&lt;=60,1,0.5)))))),"")</f>
        <v>1</v>
      </c>
      <c r="F51" s="16" t="str">
        <f aca="false">IFERROR(IF(B51="","",IF(TEXT(B51,"@")="1",99999,IF(TEXT(B51,"@")="2",672,IF(TEXT(B51,"@")="2a",336,IF(TEXT(B51,"@")="3",168,IF(TEXT(B51,"@")="4",72,IF(TEXT(B51,"@")="5",48,IF(TEXT(B51,"@")="5a",24,IF(TEXT(B51,"@")="6",0,"?"))))))))),"")</f>
        <v/>
      </c>
      <c r="G51" s="16" t="str">
        <f aca="false">IFERROR(IF(F51="","",IF(ISNUMBER(F51),IF(F51&gt;=99999,"Unlimited",F51*E51),"?")),"")</f>
        <v/>
      </c>
      <c r="H51" s="15" t="n">
        <f aca="false">IFERROR(COUNTIF('Bake Log'!$A:$A,A51),0)</f>
        <v>0</v>
      </c>
      <c r="I51" s="17" t="n">
        <f aca="false">IFERROR(SUMIF('Bake Log'!$A:$A,A51,'Bake Log'!$J:$J),0)</f>
        <v>0</v>
      </c>
      <c r="J51" s="17" t="str">
        <f aca="true">IFERROR(IF(C51="","",IF(ISNUMBER(C51),MAX(0,(NOW()-C51)*24-I51),"!DATE ERROR")),"")</f>
        <v/>
      </c>
      <c r="K51" s="17" t="str">
        <f aca="false">IFERROR(IF(G51="","",IF(G51="Unlimited","Unlimited",G51-J51)),"")</f>
        <v/>
      </c>
      <c r="L51" s="15" t="str">
        <f aca="false">IFERROR(IF(C51="","Not Started",IF(G51="Unlimited","OK - MSL1",IF(K51="","-",IF(K51&lt;=0,"EXPIRED",IF(K51&lt;12,"WARNING &lt;12h",IF(K51&lt;24,"CAUTION &lt;24h","OK")))))),"")</f>
        <v>Not Started</v>
      </c>
    </row>
    <row r="52" customFormat="false" ht="15" hidden="false" customHeight="false" outlineLevel="0" collapsed="false">
      <c r="A52" s="38"/>
      <c r="B52" s="38"/>
      <c r="C52" s="39"/>
      <c r="D52" s="38"/>
      <c r="E52" s="40" t="str">
        <f aca="false">IFERROR(IF(D52="","1",IF(D52&lt;10,5,IF(D52&lt;30,2,IF(D52&lt;40,1.5,IF(D52&lt;50,1.25,IF(D52&lt;=60,1,0.5)))))),"")</f>
        <v>1</v>
      </c>
      <c r="F52" s="16" t="str">
        <f aca="false">IFERROR(IF(B52="","",IF(TEXT(B52,"@")="1",99999,IF(TEXT(B52,"@")="2",672,IF(TEXT(B52,"@")="2a",336,IF(TEXT(B52,"@")="3",168,IF(TEXT(B52,"@")="4",72,IF(TEXT(B52,"@")="5",48,IF(TEXT(B52,"@")="5a",24,IF(TEXT(B52,"@")="6",0,"?"))))))))),"")</f>
        <v/>
      </c>
      <c r="G52" s="16" t="str">
        <f aca="false">IFERROR(IF(F52="","",IF(ISNUMBER(F52),IF(F52&gt;=99999,"Unlimited",F52*E52),"?")),"")</f>
        <v/>
      </c>
      <c r="H52" s="15" t="n">
        <f aca="false">IFERROR(COUNTIF('Bake Log'!$A:$A,A52),0)</f>
        <v>0</v>
      </c>
      <c r="I52" s="17" t="n">
        <f aca="false">IFERROR(SUMIF('Bake Log'!$A:$A,A52,'Bake Log'!$J:$J),0)</f>
        <v>0</v>
      </c>
      <c r="J52" s="17" t="str">
        <f aca="true">IFERROR(IF(C52="","",IF(ISNUMBER(C52),MAX(0,(NOW()-C52)*24-I52),"!DATE ERROR")),"")</f>
        <v/>
      </c>
      <c r="K52" s="17" t="str">
        <f aca="false">IFERROR(IF(G52="","",IF(G52="Unlimited","Unlimited",G52-J52)),"")</f>
        <v/>
      </c>
      <c r="L52" s="15" t="str">
        <f aca="false">IFERROR(IF(C52="","Not Started",IF(G52="Unlimited","OK - MSL1",IF(K52="","-",IF(K52&lt;=0,"EXPIRED",IF(K52&lt;12,"WARNING &lt;12h",IF(K52&lt;24,"CAUTION &lt;24h","OK")))))),"")</f>
        <v>Not Started</v>
      </c>
    </row>
    <row r="53" customFormat="false" ht="15" hidden="false" customHeight="false" outlineLevel="0" collapsed="false">
      <c r="A53" s="38"/>
      <c r="B53" s="38"/>
      <c r="C53" s="39"/>
      <c r="D53" s="38"/>
      <c r="E53" s="40" t="str">
        <f aca="false">IFERROR(IF(D53="","1",IF(D53&lt;10,5,IF(D53&lt;30,2,IF(D53&lt;40,1.5,IF(D53&lt;50,1.25,IF(D53&lt;=60,1,0.5)))))),"")</f>
        <v>1</v>
      </c>
      <c r="F53" s="16" t="str">
        <f aca="false">IFERROR(IF(B53="","",IF(TEXT(B53,"@")="1",99999,IF(TEXT(B53,"@")="2",672,IF(TEXT(B53,"@")="2a",336,IF(TEXT(B53,"@")="3",168,IF(TEXT(B53,"@")="4",72,IF(TEXT(B53,"@")="5",48,IF(TEXT(B53,"@")="5a",24,IF(TEXT(B53,"@")="6",0,"?"))))))))),"")</f>
        <v/>
      </c>
      <c r="G53" s="16" t="str">
        <f aca="false">IFERROR(IF(F53="","",IF(ISNUMBER(F53),IF(F53&gt;=99999,"Unlimited",F53*E53),"?")),"")</f>
        <v/>
      </c>
      <c r="H53" s="15" t="n">
        <f aca="false">IFERROR(COUNTIF('Bake Log'!$A:$A,A53),0)</f>
        <v>0</v>
      </c>
      <c r="I53" s="17" t="n">
        <f aca="false">IFERROR(SUMIF('Bake Log'!$A:$A,A53,'Bake Log'!$J:$J),0)</f>
        <v>0</v>
      </c>
      <c r="J53" s="17" t="str">
        <f aca="true">IFERROR(IF(C53="","",IF(ISNUMBER(C53),MAX(0,(NOW()-C53)*24-I53),"!DATE ERROR")),"")</f>
        <v/>
      </c>
      <c r="K53" s="17" t="str">
        <f aca="false">IFERROR(IF(G53="","",IF(G53="Unlimited","Unlimited",G53-J53)),"")</f>
        <v/>
      </c>
      <c r="L53" s="15" t="str">
        <f aca="false">IFERROR(IF(C53="","Not Started",IF(G53="Unlimited","OK - MSL1",IF(K53="","-",IF(K53&lt;=0,"EXPIRED",IF(K53&lt;12,"WARNING &lt;12h",IF(K53&lt;24,"CAUTION &lt;24h","OK")))))),"")</f>
        <v>Not Started</v>
      </c>
    </row>
  </sheetData>
  <mergeCells count="2">
    <mergeCell ref="A1:R1"/>
    <mergeCell ref="A2:R2"/>
  </mergeCells>
  <conditionalFormatting sqref="K4:K53">
    <cfRule type="expression" priority="2" aboveAverage="0" equalAverage="0" bottom="0" percent="0" rank="0" text="" dxfId="0">
      <formula>L4="EXPIRED"</formula>
    </cfRule>
    <cfRule type="expression" priority="3" aboveAverage="0" equalAverage="0" bottom="0" percent="0" rank="0" text="" dxfId="1">
      <formula>LEFT(L4,7)="WARNING"</formula>
    </cfRule>
    <cfRule type="expression" priority="4" aboveAverage="0" equalAverage="0" bottom="0" percent="0" rank="0" text="" dxfId="2">
      <formula>LEFT(L4,7)="CAUTION"</formula>
    </cfRule>
    <cfRule type="expression" priority="5" aboveAverage="0" equalAverage="0" bottom="0" percent="0" rank="0" text="" dxfId="3">
      <formula>OR(L4="OK",LEFT(L4,2)="OK")</formula>
    </cfRule>
    <cfRule type="expression" priority="6" aboveAverage="0" equalAverage="0" bottom="0" percent="0" rank="0" text="" dxfId="0">
      <formula>AND(ISNUMBER(K4),K4&lt;=0)</formula>
    </cfRule>
    <cfRule type="expression" priority="7" aboveAverage="0" equalAverage="0" bottom="0" percent="0" rank="0" text="" dxfId="1">
      <formula>AND(ISNUMBER(K4),K4&gt;0,K4&lt;12)</formula>
    </cfRule>
    <cfRule type="expression" priority="8" aboveAverage="0" equalAverage="0" bottom="0" percent="0" rank="0" text="" dxfId="2">
      <formula>AND(ISNUMBER(K4),K4&gt;=12,K4&lt;24)</formula>
    </cfRule>
    <cfRule type="expression" priority="9" aboveAverage="0" equalAverage="0" bottom="0" percent="0" rank="0" text="" dxfId="3">
      <formula>AND(ISNUMBER(K4),K4&gt;=24)</formula>
    </cfRule>
  </conditionalFormatting>
  <dataValidations count="1">
    <dataValidation allowBlank="true" error="Enter: 1, 2, 2a, 3, 4, 5, 5a, or 6" errorStyle="stop" errorTitle="Invalid MSL" operator="between" showDropDown="false" showErrorMessage="true" showInputMessage="false" sqref="B4:B53" type="list">
      <formula1>"1,2,2a,3,4,5,5a,6"</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0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14"/>
    <col collapsed="false" customWidth="true" hidden="false" outlineLevel="0" max="5" min="2" style="0" width="16"/>
    <col collapsed="false" customWidth="true" hidden="false" outlineLevel="0" max="6" min="6" style="0" width="18"/>
    <col collapsed="false" customWidth="true" hidden="false" outlineLevel="0" max="7" min="7" style="0" width="14"/>
    <col collapsed="false" customWidth="true" hidden="false" outlineLevel="0" max="10" min="8" style="0" width="16"/>
    <col collapsed="false" customWidth="true" hidden="false" outlineLevel="0" max="11" min="11" style="0" width="14"/>
    <col collapsed="false" customWidth="true" hidden="false" outlineLevel="0" max="12" min="12" style="0" width="26"/>
  </cols>
  <sheetData>
    <row r="1" customFormat="false" ht="27.75" hidden="false" customHeight="true" outlineLevel="0" collapsed="false">
      <c r="A1" s="41" t="s">
        <v>79</v>
      </c>
      <c r="B1" s="41"/>
      <c r="C1" s="41"/>
      <c r="D1" s="41"/>
      <c r="E1" s="41"/>
      <c r="F1" s="41"/>
      <c r="G1" s="41"/>
      <c r="H1" s="41"/>
      <c r="I1" s="41"/>
      <c r="J1" s="41"/>
      <c r="K1" s="41"/>
      <c r="L1" s="41"/>
    </row>
    <row r="2" customFormat="false" ht="15" hidden="false" customHeight="true" outlineLevel="0" collapsed="false">
      <c r="A2" s="36" t="s">
        <v>80</v>
      </c>
      <c r="B2" s="36"/>
      <c r="C2" s="36"/>
      <c r="D2" s="36"/>
      <c r="E2" s="36"/>
      <c r="F2" s="36"/>
      <c r="G2" s="36"/>
      <c r="H2" s="36"/>
      <c r="I2" s="36"/>
      <c r="J2" s="36"/>
      <c r="K2" s="36"/>
      <c r="L2" s="36"/>
    </row>
    <row r="3" customFormat="false" ht="31.5" hidden="false" customHeight="true" outlineLevel="0" collapsed="false">
      <c r="A3" s="42" t="s">
        <v>8</v>
      </c>
      <c r="B3" s="42" t="s">
        <v>81</v>
      </c>
      <c r="C3" s="42" t="s">
        <v>82</v>
      </c>
      <c r="D3" s="42" t="s">
        <v>83</v>
      </c>
      <c r="E3" s="42" t="s">
        <v>84</v>
      </c>
      <c r="F3" s="42" t="s">
        <v>85</v>
      </c>
      <c r="G3" s="42" t="s">
        <v>86</v>
      </c>
      <c r="H3" s="42" t="s">
        <v>87</v>
      </c>
      <c r="I3" s="42" t="s">
        <v>88</v>
      </c>
      <c r="J3" s="42" t="s">
        <v>76</v>
      </c>
      <c r="K3" s="42" t="s">
        <v>89</v>
      </c>
      <c r="L3" s="42" t="s">
        <v>31</v>
      </c>
    </row>
    <row r="4" customFormat="false" ht="15" hidden="false" customHeight="false" outlineLevel="0" collapsed="false">
      <c r="A4" s="38"/>
      <c r="B4" s="43"/>
      <c r="C4" s="44"/>
      <c r="D4" s="43"/>
      <c r="E4" s="44"/>
      <c r="F4" s="38"/>
      <c r="G4" s="38"/>
      <c r="H4" s="17" t="str">
        <f aca="false">IFERROR(IF(OR(B4="",C4="",D4="",E4=""),"",((D4+E4)-(B4+C4))*24),"")</f>
        <v/>
      </c>
      <c r="I4" s="16" t="str">
        <f aca="false">IFERROR(IF(OR(A4="",F4="",G4=""),"",IF(VLOOKUP(A4,'Reel Log'!$A:$B,2,FALSE())=1,"N/A",IF(VLOOKUP(A4,'Reel Log'!$A:$B,2,FALSE())=6,"N/A",IF(AND(F4="&lt;0.5 mm",VLOOKUP(A4,'Reel Log'!$A:$B,2,FALSE())=2),"N/A",IF(AND(F4="&lt;0.5 mm",TEXT(VLOOKUP(A4,'Reel Log'!$A:$B,2,FALSE()),"@")="2a"),"N/A",IF(AND(F4="&lt;0.5 mm",VLOOKUP(A4,'Reel Log'!$A:$B,2,FALSE())=3),"N/A",IF(AND(F4="&lt;0.5 mm",VLOOKUP(A4,'Reel Log'!$A:$B,2,FALSE())=4),"N/A",IF(AND(F4="&lt;0.5 mm",VLOOKUP(A4,'Reel Log'!$A:$B,2,FALSE())=5),"N/A",IF(AND(F4="&lt;0.5 mm",TEXT(VLOOKUP(A4,'Reel Log'!$A:$B,2,FALSE()),"@")="5a"),"N/A",IF(AND(F4="0.5-0.8 mm",VLOOKUP(A4,'Reel Log'!$A:$B,2,FALSE())=2),"N/A",IF(AND(F4="0.5-0.8 mm",TEXT(VLOOKUP(A4,'Reel Log'!$A:$B,2,FALSE()),"@")="2a"),IF(G4=125,4,IF(G4=90,15,IF(G4=60,50,IF(G4=40,96,"?")))),IF(AND(F4="0.5-0.8 mm",VLOOKUP(A4,'Reel Log'!$A:$B,2,FALSE())=3),IF(G4=125,4,IF(G4=90,15,IF(G4=60,50,IF(G4=40,96,"?")))),IF(AND(F4="0.5-0.8 mm",VLOOKUP(A4,'Reel Log'!$A:$B,2,FALSE())=4),IF(G4=125,4,IF(G4=90,16,IF(G4=60,50,IF(G4=40,96,"?")))),IF(AND(F4="0.5-0.8 mm",VLOOKUP(A4,'Reel Log'!$A:$B,2,FALSE())=5),IF(G4=125,4,IF(G4=90,16,IF(G4=60,50,IF(G4=40,96,"?")))),IF(AND(F4="0.5-0.8 mm",TEXT(VLOOKUP(A4,'Reel Log'!$A:$B,2,FALSE()),"@")="5a"),IF(G4=125,4,IF(G4=90,16,IF(G4=60,50,IF(G4=40,96,"?")))),IF(AND(F4="0.8-1.4 mm",VLOOKUP(A4,'Reel Log'!$A:$B,2,FALSE())=2),"N/A",IF(AND(F4="0.8-1.4 mm",TEXT(VLOOKUP(A4,'Reel Log'!$A:$B,2,FALSE()),"@")="2a"),IF(G4=125,8,IF(G4=90,25,IF(G4=60,100,IF(G4=40,192,"?")))),IF(AND(F4="0.8-1.4 mm",VLOOKUP(A4,'Reel Log'!$A:$B,2,FALSE())=3),IF(G4=125,8,IF(G4=90,25,IF(G4=60,100,IF(G4=40,192,"?")))),IF(AND(F4="0.8-1.4 mm",VLOOKUP(A4,'Reel Log'!$A:$B,2,FALSE())=4),IF(G4=125,9,IF(G4=90,27,IF(G4=60,113,IF(G4=40,240,"?")))),IF(AND(F4="0.8-1.4 mm",VLOOKUP(A4,'Reel Log'!$A:$B,2,FALSE())=5),IF(G4=125,10,IF(G4=90,28,IF(G4=60,126,IF(G4=40,264,"?")))),IF(AND(F4="0.8-1.4 mm",TEXT(VLOOKUP(A4,'Reel Log'!$A:$B,2,FALSE()),"@")="5a"),IF(G4=125,11,IF(G4=90,30,IF(G4=60,138,IF(G4=40,288,"?")))),IF(AND(F4="1.4-2.0 mm",VLOOKUP(A4,'Reel Log'!$A:$B,2,FALSE())=2),IF(G4=125,18,IF(G4=90,65,IF(G4=60,226,IF(G4=40,600,"?")))),IF(AND(F4="1.4-2.0 mm",TEXT(VLOOKUP(A4,'Reel Log'!$A:$B,2,FALSE()),"@")="2a"),IF(G4=125,21,IF(G4=90,72,IF(G4=60,264,IF(G4=40,696,"?")))),IF(AND(F4="1.4-2.0 mm",VLOOKUP(A4,'Reel Log'!$A:$B,2,FALSE())=3),IF(G4=125,27,IF(G4=90,96,IF(G4=60,339,IF(G4=40,888,"?")))),IF(AND(F4="1.4-2.0 mm",VLOOKUP(A4,'Reel Log'!$A:$B,2,FALSE())=4),IF(G4=125,34,IF(G4=90,120,IF(G4=60,427,IF(G4=40,1128,"?")))),IF(AND(F4="1.4-2.0 mm",VLOOKUP(A4,'Reel Log'!$A:$B,2,FALSE())=5),IF(G4=125,40,IF(G4=90,144,IF(G4=60,502,IF(G4=40,1368,"?")))),IF(AND(F4="1.4-2.0 mm",TEXT(VLOOKUP(A4,'Reel Log'!$A:$B,2,FALSE()),"@")="5a"),IF(G4=125,48,IF(G4=90,192,IF(G4=60,603,IF(G4=40,1896,"?")))),IF(AND(F4="&gt;2.0 mm",VLOOKUP(A4,'Reel Log'!$A:$B,2,FALSE())=2),IF(G4=125,48,IF(G4=90,240,IF(G4=60,603,IF(G4=40,1896,"?")))),IF(AND(F4="&gt;2.0 mm",TEXT(VLOOKUP(A4,'Reel Log'!$A:$B,2,FALSE()),"@")="2a"),IF(G4=125,48,IF(G4=90,240,IF(G4=60,603,IF(G4=40,1896,"?")))),IF(AND(F4="&gt;2.0 mm",VLOOKUP(A4,'Reel Log'!$A:$B,2,FALSE())=3),IF(G4=125,48,IF(G4=90,240,IF(G4=60,603,IF(G4=40,1896,"?")))),IF(AND(F4="&gt;2.0 mm",VLOOKUP(A4,'Reel Log'!$A:$B,2,FALSE())=4),IF(G4=125,48,IF(G4=90,240,IF(G4=60,603,IF(G4=40,1896,"?")))),IF(AND(F4="&gt;2.0 mm",VLOOKUP(A4,'Reel Log'!$A:$B,2,FALSE())=5),IF(G4=125,48,IF(G4=90,240,IF(G4=60,603,IF(G4=40,1896,"?")))),IF(AND(F4="&gt;2.0 mm",TEXT(VLOOKUP(A4,'Reel Log'!$A:$B,2,FALSE()),"@")="5a"),IF(G4=125,48,IF(G4=90,240,IF(G4=60,603,IF(G4=40,1896,"?")))),"?"))))))))))))))))))))))))))))))))),"")</f>
        <v/>
      </c>
      <c r="J4" s="16" t="str">
        <f aca="false">IFERROR(IF(A4="","",IF(OR(I4="",I4="?"),"", IF(I4="N/A",IF(A4="","",IF(VLOOKUP(A4,'Reel Log'!$A:$B,2,FALSE())=1,99999,IF(VLOOKUP(A4,'Reel Log'!$A:$B,2,FALSE())=2,672,IF(TEXT(VLOOKUP(A4,'Reel Log'!$A:$B,2,FALSE()),"@")="2a",336,IF(VLOOKUP(A4,'Reel Log'!$A:$B,2,FALSE())=3,168,IF(VLOOKUP(A4,'Reel Log'!$A:$B,2,FALSE())=4,72,IF(VLOOKUP(A4,'Reel Log'!$A:$B,2,FALSE())=5,48,IF(TEXT(VLOOKUP(A4,'Reel Log'!$A:$B,2,FALSE()),"@")="5a",24,0)))))))),IF(ISNUMBER(H4),IF(H4&gt;=I4,IF(A4="","",IF(VLOOKUP(A4,'Reel Log'!$A:$B,2,FALSE())=1,99999,IF(VLOOKUP(A4,'Reel Log'!$A:$B,2,FALSE())=2,672,IF(TEXT(VLOOKUP(A4,'Reel Log'!$A:$B,2,FALSE()),"@")="2a",336,IF(VLOOKUP(A4,'Reel Log'!$A:$B,2,FALSE())=3,168,IF(VLOOKUP(A4,'Reel Log'!$A:$B,2,FALSE())=4,72,IF(VLOOKUP(A4,'Reel Log'!$A:$B,2,FALSE())=5,48,IF(TEXT(VLOOKUP(A4,'Reel Log'!$A:$B,2,FALSE()),"@")="5a",24,0)))))))),0),"")))),"")</f>
        <v/>
      </c>
      <c r="K4" s="38"/>
      <c r="L4" s="38"/>
    </row>
    <row r="5" customFormat="false" ht="15" hidden="false" customHeight="false" outlineLevel="0" collapsed="false">
      <c r="A5" s="38"/>
      <c r="B5" s="43"/>
      <c r="C5" s="44"/>
      <c r="D5" s="43"/>
      <c r="E5" s="44"/>
      <c r="F5" s="38"/>
      <c r="G5" s="38"/>
      <c r="H5" s="17" t="str">
        <f aca="false">IFERROR(IF(OR(B5="",C5="",D5="",E5=""),"",((D5+E5)-(B5+C5))*24),"")</f>
        <v/>
      </c>
      <c r="I5" s="16" t="str">
        <f aca="false">IFERROR(IF(OR(A5="",F5="",G5=""),"",IF(VLOOKUP(A5,'Reel Log'!$A:$B,2,FALSE())=1,"N/A",IF(VLOOKUP(A5,'Reel Log'!$A:$B,2,FALSE())=6,"N/A",IF(AND(F5="&lt;0.5 mm",VLOOKUP(A5,'Reel Log'!$A:$B,2,FALSE())=2),"N/A",IF(AND(F5="&lt;0.5 mm",TEXT(VLOOKUP(A5,'Reel Log'!$A:$B,2,FALSE()),"@")="2a"),"N/A",IF(AND(F5="&lt;0.5 mm",VLOOKUP(A5,'Reel Log'!$A:$B,2,FALSE())=3),"N/A",IF(AND(F5="&lt;0.5 mm",VLOOKUP(A5,'Reel Log'!$A:$B,2,FALSE())=4),"N/A",IF(AND(F5="&lt;0.5 mm",VLOOKUP(A5,'Reel Log'!$A:$B,2,FALSE())=5),"N/A",IF(AND(F5="&lt;0.5 mm",TEXT(VLOOKUP(A5,'Reel Log'!$A:$B,2,FALSE()),"@")="5a"),"N/A",IF(AND(F5="0.5-0.8 mm",VLOOKUP(A5,'Reel Log'!$A:$B,2,FALSE())=2),"N/A",IF(AND(F5="0.5-0.8 mm",TEXT(VLOOKUP(A5,'Reel Log'!$A:$B,2,FALSE()),"@")="2a"),IF(G5=125,4,IF(G5=90,15,IF(G5=60,50,IF(G5=40,96,"?")))),IF(AND(F5="0.5-0.8 mm",VLOOKUP(A5,'Reel Log'!$A:$B,2,FALSE())=3),IF(G5=125,4,IF(G5=90,15,IF(G5=60,50,IF(G5=40,96,"?")))),IF(AND(F5="0.5-0.8 mm",VLOOKUP(A5,'Reel Log'!$A:$B,2,FALSE())=4),IF(G5=125,4,IF(G5=90,16,IF(G5=60,50,IF(G5=40,96,"?")))),IF(AND(F5="0.5-0.8 mm",VLOOKUP(A5,'Reel Log'!$A:$B,2,FALSE())=5),IF(G5=125,4,IF(G5=90,16,IF(G5=60,50,IF(G5=40,96,"?")))),IF(AND(F5="0.5-0.8 mm",TEXT(VLOOKUP(A5,'Reel Log'!$A:$B,2,FALSE()),"@")="5a"),IF(G5=125,4,IF(G5=90,16,IF(G5=60,50,IF(G5=40,96,"?")))),IF(AND(F5="0.8-1.4 mm",VLOOKUP(A5,'Reel Log'!$A:$B,2,FALSE())=2),"N/A",IF(AND(F5="0.8-1.4 mm",TEXT(VLOOKUP(A5,'Reel Log'!$A:$B,2,FALSE()),"@")="2a"),IF(G5=125,8,IF(G5=90,25,IF(G5=60,100,IF(G5=40,192,"?")))),IF(AND(F5="0.8-1.4 mm",VLOOKUP(A5,'Reel Log'!$A:$B,2,FALSE())=3),IF(G5=125,8,IF(G5=90,25,IF(G5=60,100,IF(G5=40,192,"?")))),IF(AND(F5="0.8-1.4 mm",VLOOKUP(A5,'Reel Log'!$A:$B,2,FALSE())=4),IF(G5=125,9,IF(G5=90,27,IF(G5=60,113,IF(G5=40,240,"?")))),IF(AND(F5="0.8-1.4 mm",VLOOKUP(A5,'Reel Log'!$A:$B,2,FALSE())=5),IF(G5=125,10,IF(G5=90,28,IF(G5=60,126,IF(G5=40,264,"?")))),IF(AND(F5="0.8-1.4 mm",TEXT(VLOOKUP(A5,'Reel Log'!$A:$B,2,FALSE()),"@")="5a"),IF(G5=125,11,IF(G5=90,30,IF(G5=60,138,IF(G5=40,288,"?")))),IF(AND(F5="1.4-2.0 mm",VLOOKUP(A5,'Reel Log'!$A:$B,2,FALSE())=2),IF(G5=125,18,IF(G5=90,65,IF(G5=60,226,IF(G5=40,600,"?")))),IF(AND(F5="1.4-2.0 mm",TEXT(VLOOKUP(A5,'Reel Log'!$A:$B,2,FALSE()),"@")="2a"),IF(G5=125,21,IF(G5=90,72,IF(G5=60,264,IF(G5=40,696,"?")))),IF(AND(F5="1.4-2.0 mm",VLOOKUP(A5,'Reel Log'!$A:$B,2,FALSE())=3),IF(G5=125,27,IF(G5=90,96,IF(G5=60,339,IF(G5=40,888,"?")))),IF(AND(F5="1.4-2.0 mm",VLOOKUP(A5,'Reel Log'!$A:$B,2,FALSE())=4),IF(G5=125,34,IF(G5=90,120,IF(G5=60,427,IF(G5=40,1128,"?")))),IF(AND(F5="1.4-2.0 mm",VLOOKUP(A5,'Reel Log'!$A:$B,2,FALSE())=5),IF(G5=125,40,IF(G5=90,144,IF(G5=60,502,IF(G5=40,1368,"?")))),IF(AND(F5="1.4-2.0 mm",TEXT(VLOOKUP(A5,'Reel Log'!$A:$B,2,FALSE()),"@")="5a"),IF(G5=125,48,IF(G5=90,192,IF(G5=60,603,IF(G5=40,1896,"?")))),IF(AND(F5="&gt;2.0 mm",VLOOKUP(A5,'Reel Log'!$A:$B,2,FALSE())=2),IF(G5=125,48,IF(G5=90,240,IF(G5=60,603,IF(G5=40,1896,"?")))),IF(AND(F5="&gt;2.0 mm",TEXT(VLOOKUP(A5,'Reel Log'!$A:$B,2,FALSE()),"@")="2a"),IF(G5=125,48,IF(G5=90,240,IF(G5=60,603,IF(G5=40,1896,"?")))),IF(AND(F5="&gt;2.0 mm",VLOOKUP(A5,'Reel Log'!$A:$B,2,FALSE())=3),IF(G5=125,48,IF(G5=90,240,IF(G5=60,603,IF(G5=40,1896,"?")))),IF(AND(F5="&gt;2.0 mm",VLOOKUP(A5,'Reel Log'!$A:$B,2,FALSE())=4),IF(G5=125,48,IF(G5=90,240,IF(G5=60,603,IF(G5=40,1896,"?")))),IF(AND(F5="&gt;2.0 mm",VLOOKUP(A5,'Reel Log'!$A:$B,2,FALSE())=5),IF(G5=125,48,IF(G5=90,240,IF(G5=60,603,IF(G5=40,1896,"?")))),IF(AND(F5="&gt;2.0 mm",TEXT(VLOOKUP(A5,'Reel Log'!$A:$B,2,FALSE()),"@")="5a"),IF(G5=125,48,IF(G5=90,240,IF(G5=60,603,IF(G5=40,1896,"?")))),"?"))))))))))))))))))))))))))))))))),"")</f>
        <v/>
      </c>
      <c r="J5" s="16" t="str">
        <f aca="false">IFERROR(IF(A5="","",IF(OR(I5="",I5="?"),"", IF(I5="N/A",IF(A5="","",IF(VLOOKUP(A5,'Reel Log'!$A:$B,2,FALSE())=1,99999,IF(VLOOKUP(A5,'Reel Log'!$A:$B,2,FALSE())=2,672,IF(TEXT(VLOOKUP(A5,'Reel Log'!$A:$B,2,FALSE()),"@")="2a",336,IF(VLOOKUP(A5,'Reel Log'!$A:$B,2,FALSE())=3,168,IF(VLOOKUP(A5,'Reel Log'!$A:$B,2,FALSE())=4,72,IF(VLOOKUP(A5,'Reel Log'!$A:$B,2,FALSE())=5,48,IF(TEXT(VLOOKUP(A5,'Reel Log'!$A:$B,2,FALSE()),"@")="5a",24,0)))))))),IF(ISNUMBER(H5),IF(H5&gt;=I5,IF(A5="","",IF(VLOOKUP(A5,'Reel Log'!$A:$B,2,FALSE())=1,99999,IF(VLOOKUP(A5,'Reel Log'!$A:$B,2,FALSE())=2,672,IF(TEXT(VLOOKUP(A5,'Reel Log'!$A:$B,2,FALSE()),"@")="2a",336,IF(VLOOKUP(A5,'Reel Log'!$A:$B,2,FALSE())=3,168,IF(VLOOKUP(A5,'Reel Log'!$A:$B,2,FALSE())=4,72,IF(VLOOKUP(A5,'Reel Log'!$A:$B,2,FALSE())=5,48,IF(TEXT(VLOOKUP(A5,'Reel Log'!$A:$B,2,FALSE()),"@")="5a",24,0)))))))),0),"")))),"")</f>
        <v/>
      </c>
      <c r="K5" s="38"/>
      <c r="L5" s="38"/>
    </row>
    <row r="6" customFormat="false" ht="15" hidden="false" customHeight="false" outlineLevel="0" collapsed="false">
      <c r="A6" s="38"/>
      <c r="B6" s="43"/>
      <c r="C6" s="44"/>
      <c r="D6" s="43"/>
      <c r="E6" s="44"/>
      <c r="F6" s="38"/>
      <c r="G6" s="38"/>
      <c r="H6" s="17" t="str">
        <f aca="false">IFERROR(IF(OR(B6="",C6="",D6="",E6=""),"",((D6+E6)-(B6+C6))*24),"")</f>
        <v/>
      </c>
      <c r="I6" s="16" t="str">
        <f aca="false">IFERROR(IF(OR(A6="",F6="",G6=""),"",IF(VLOOKUP(A6,'Reel Log'!$A:$B,2,FALSE())=1,"N/A",IF(VLOOKUP(A6,'Reel Log'!$A:$B,2,FALSE())=6,"N/A",IF(AND(F6="&lt;0.5 mm",VLOOKUP(A6,'Reel Log'!$A:$B,2,FALSE())=2),"N/A",IF(AND(F6="&lt;0.5 mm",TEXT(VLOOKUP(A6,'Reel Log'!$A:$B,2,FALSE()),"@")="2a"),"N/A",IF(AND(F6="&lt;0.5 mm",VLOOKUP(A6,'Reel Log'!$A:$B,2,FALSE())=3),"N/A",IF(AND(F6="&lt;0.5 mm",VLOOKUP(A6,'Reel Log'!$A:$B,2,FALSE())=4),"N/A",IF(AND(F6="&lt;0.5 mm",VLOOKUP(A6,'Reel Log'!$A:$B,2,FALSE())=5),"N/A",IF(AND(F6="&lt;0.5 mm",TEXT(VLOOKUP(A6,'Reel Log'!$A:$B,2,FALSE()),"@")="5a"),"N/A",IF(AND(F6="0.5-0.8 mm",VLOOKUP(A6,'Reel Log'!$A:$B,2,FALSE())=2),"N/A",IF(AND(F6="0.5-0.8 mm",TEXT(VLOOKUP(A6,'Reel Log'!$A:$B,2,FALSE()),"@")="2a"),IF(G6=125,4,IF(G6=90,15,IF(G6=60,50,IF(G6=40,96,"?")))),IF(AND(F6="0.5-0.8 mm",VLOOKUP(A6,'Reel Log'!$A:$B,2,FALSE())=3),IF(G6=125,4,IF(G6=90,15,IF(G6=60,50,IF(G6=40,96,"?")))),IF(AND(F6="0.5-0.8 mm",VLOOKUP(A6,'Reel Log'!$A:$B,2,FALSE())=4),IF(G6=125,4,IF(G6=90,16,IF(G6=60,50,IF(G6=40,96,"?")))),IF(AND(F6="0.5-0.8 mm",VLOOKUP(A6,'Reel Log'!$A:$B,2,FALSE())=5),IF(G6=125,4,IF(G6=90,16,IF(G6=60,50,IF(G6=40,96,"?")))),IF(AND(F6="0.5-0.8 mm",TEXT(VLOOKUP(A6,'Reel Log'!$A:$B,2,FALSE()),"@")="5a"),IF(G6=125,4,IF(G6=90,16,IF(G6=60,50,IF(G6=40,96,"?")))),IF(AND(F6="0.8-1.4 mm",VLOOKUP(A6,'Reel Log'!$A:$B,2,FALSE())=2),"N/A",IF(AND(F6="0.8-1.4 mm",TEXT(VLOOKUP(A6,'Reel Log'!$A:$B,2,FALSE()),"@")="2a"),IF(G6=125,8,IF(G6=90,25,IF(G6=60,100,IF(G6=40,192,"?")))),IF(AND(F6="0.8-1.4 mm",VLOOKUP(A6,'Reel Log'!$A:$B,2,FALSE())=3),IF(G6=125,8,IF(G6=90,25,IF(G6=60,100,IF(G6=40,192,"?")))),IF(AND(F6="0.8-1.4 mm",VLOOKUP(A6,'Reel Log'!$A:$B,2,FALSE())=4),IF(G6=125,9,IF(G6=90,27,IF(G6=60,113,IF(G6=40,240,"?")))),IF(AND(F6="0.8-1.4 mm",VLOOKUP(A6,'Reel Log'!$A:$B,2,FALSE())=5),IF(G6=125,10,IF(G6=90,28,IF(G6=60,126,IF(G6=40,264,"?")))),IF(AND(F6="0.8-1.4 mm",TEXT(VLOOKUP(A6,'Reel Log'!$A:$B,2,FALSE()),"@")="5a"),IF(G6=125,11,IF(G6=90,30,IF(G6=60,138,IF(G6=40,288,"?")))),IF(AND(F6="1.4-2.0 mm",VLOOKUP(A6,'Reel Log'!$A:$B,2,FALSE())=2),IF(G6=125,18,IF(G6=90,65,IF(G6=60,226,IF(G6=40,600,"?")))),IF(AND(F6="1.4-2.0 mm",TEXT(VLOOKUP(A6,'Reel Log'!$A:$B,2,FALSE()),"@")="2a"),IF(G6=125,21,IF(G6=90,72,IF(G6=60,264,IF(G6=40,696,"?")))),IF(AND(F6="1.4-2.0 mm",VLOOKUP(A6,'Reel Log'!$A:$B,2,FALSE())=3),IF(G6=125,27,IF(G6=90,96,IF(G6=60,339,IF(G6=40,888,"?")))),IF(AND(F6="1.4-2.0 mm",VLOOKUP(A6,'Reel Log'!$A:$B,2,FALSE())=4),IF(G6=125,34,IF(G6=90,120,IF(G6=60,427,IF(G6=40,1128,"?")))),IF(AND(F6="1.4-2.0 mm",VLOOKUP(A6,'Reel Log'!$A:$B,2,FALSE())=5),IF(G6=125,40,IF(G6=90,144,IF(G6=60,502,IF(G6=40,1368,"?")))),IF(AND(F6="1.4-2.0 mm",TEXT(VLOOKUP(A6,'Reel Log'!$A:$B,2,FALSE()),"@")="5a"),IF(G6=125,48,IF(G6=90,192,IF(G6=60,603,IF(G6=40,1896,"?")))),IF(AND(F6="&gt;2.0 mm",VLOOKUP(A6,'Reel Log'!$A:$B,2,FALSE())=2),IF(G6=125,48,IF(G6=90,240,IF(G6=60,603,IF(G6=40,1896,"?")))),IF(AND(F6="&gt;2.0 mm",TEXT(VLOOKUP(A6,'Reel Log'!$A:$B,2,FALSE()),"@")="2a"),IF(G6=125,48,IF(G6=90,240,IF(G6=60,603,IF(G6=40,1896,"?")))),IF(AND(F6="&gt;2.0 mm",VLOOKUP(A6,'Reel Log'!$A:$B,2,FALSE())=3),IF(G6=125,48,IF(G6=90,240,IF(G6=60,603,IF(G6=40,1896,"?")))),IF(AND(F6="&gt;2.0 mm",VLOOKUP(A6,'Reel Log'!$A:$B,2,FALSE())=4),IF(G6=125,48,IF(G6=90,240,IF(G6=60,603,IF(G6=40,1896,"?")))),IF(AND(F6="&gt;2.0 mm",VLOOKUP(A6,'Reel Log'!$A:$B,2,FALSE())=5),IF(G6=125,48,IF(G6=90,240,IF(G6=60,603,IF(G6=40,1896,"?")))),IF(AND(F6="&gt;2.0 mm",TEXT(VLOOKUP(A6,'Reel Log'!$A:$B,2,FALSE()),"@")="5a"),IF(G6=125,48,IF(G6=90,240,IF(G6=60,603,IF(G6=40,1896,"?")))),"?"))))))))))))))))))))))))))))))))),"")</f>
        <v/>
      </c>
      <c r="J6" s="16" t="str">
        <f aca="false">IFERROR(IF(A6="","",IF(OR(I6="",I6="?"),"", IF(I6="N/A",IF(A6="","",IF(VLOOKUP(A6,'Reel Log'!$A:$B,2,FALSE())=1,99999,IF(VLOOKUP(A6,'Reel Log'!$A:$B,2,FALSE())=2,672,IF(TEXT(VLOOKUP(A6,'Reel Log'!$A:$B,2,FALSE()),"@")="2a",336,IF(VLOOKUP(A6,'Reel Log'!$A:$B,2,FALSE())=3,168,IF(VLOOKUP(A6,'Reel Log'!$A:$B,2,FALSE())=4,72,IF(VLOOKUP(A6,'Reel Log'!$A:$B,2,FALSE())=5,48,IF(TEXT(VLOOKUP(A6,'Reel Log'!$A:$B,2,FALSE()),"@")="5a",24,0)))))))),IF(ISNUMBER(H6),IF(H6&gt;=I6,IF(A6="","",IF(VLOOKUP(A6,'Reel Log'!$A:$B,2,FALSE())=1,99999,IF(VLOOKUP(A6,'Reel Log'!$A:$B,2,FALSE())=2,672,IF(TEXT(VLOOKUP(A6,'Reel Log'!$A:$B,2,FALSE()),"@")="2a",336,IF(VLOOKUP(A6,'Reel Log'!$A:$B,2,FALSE())=3,168,IF(VLOOKUP(A6,'Reel Log'!$A:$B,2,FALSE())=4,72,IF(VLOOKUP(A6,'Reel Log'!$A:$B,2,FALSE())=5,48,IF(TEXT(VLOOKUP(A6,'Reel Log'!$A:$B,2,FALSE()),"@")="5a",24,0)))))))),0),"")))),"")</f>
        <v/>
      </c>
      <c r="K6" s="38"/>
      <c r="L6" s="38"/>
    </row>
    <row r="7" customFormat="false" ht="15" hidden="false" customHeight="false" outlineLevel="0" collapsed="false">
      <c r="A7" s="38"/>
      <c r="B7" s="43"/>
      <c r="C7" s="44"/>
      <c r="D7" s="43"/>
      <c r="E7" s="44"/>
      <c r="F7" s="38"/>
      <c r="G7" s="38"/>
      <c r="H7" s="17" t="str">
        <f aca="false">IFERROR(IF(OR(B7="",C7="",D7="",E7=""),"",((D7+E7)-(B7+C7))*24),"")</f>
        <v/>
      </c>
      <c r="I7" s="16" t="str">
        <f aca="false">IFERROR(IF(OR(A7="",F7="",G7=""),"",IF(VLOOKUP(A7,'Reel Log'!$A:$B,2,FALSE())=1,"N/A",IF(VLOOKUP(A7,'Reel Log'!$A:$B,2,FALSE())=6,"N/A",IF(AND(F7="&lt;0.5 mm",VLOOKUP(A7,'Reel Log'!$A:$B,2,FALSE())=2),"N/A",IF(AND(F7="&lt;0.5 mm",TEXT(VLOOKUP(A7,'Reel Log'!$A:$B,2,FALSE()),"@")="2a"),"N/A",IF(AND(F7="&lt;0.5 mm",VLOOKUP(A7,'Reel Log'!$A:$B,2,FALSE())=3),"N/A",IF(AND(F7="&lt;0.5 mm",VLOOKUP(A7,'Reel Log'!$A:$B,2,FALSE())=4),"N/A",IF(AND(F7="&lt;0.5 mm",VLOOKUP(A7,'Reel Log'!$A:$B,2,FALSE())=5),"N/A",IF(AND(F7="&lt;0.5 mm",TEXT(VLOOKUP(A7,'Reel Log'!$A:$B,2,FALSE()),"@")="5a"),"N/A",IF(AND(F7="0.5-0.8 mm",VLOOKUP(A7,'Reel Log'!$A:$B,2,FALSE())=2),"N/A",IF(AND(F7="0.5-0.8 mm",TEXT(VLOOKUP(A7,'Reel Log'!$A:$B,2,FALSE()),"@")="2a"),IF(G7=125,4,IF(G7=90,15,IF(G7=60,50,IF(G7=40,96,"?")))),IF(AND(F7="0.5-0.8 mm",VLOOKUP(A7,'Reel Log'!$A:$B,2,FALSE())=3),IF(G7=125,4,IF(G7=90,15,IF(G7=60,50,IF(G7=40,96,"?")))),IF(AND(F7="0.5-0.8 mm",VLOOKUP(A7,'Reel Log'!$A:$B,2,FALSE())=4),IF(G7=125,4,IF(G7=90,16,IF(G7=60,50,IF(G7=40,96,"?")))),IF(AND(F7="0.5-0.8 mm",VLOOKUP(A7,'Reel Log'!$A:$B,2,FALSE())=5),IF(G7=125,4,IF(G7=90,16,IF(G7=60,50,IF(G7=40,96,"?")))),IF(AND(F7="0.5-0.8 mm",TEXT(VLOOKUP(A7,'Reel Log'!$A:$B,2,FALSE()),"@")="5a"),IF(G7=125,4,IF(G7=90,16,IF(G7=60,50,IF(G7=40,96,"?")))),IF(AND(F7="0.8-1.4 mm",VLOOKUP(A7,'Reel Log'!$A:$B,2,FALSE())=2),"N/A",IF(AND(F7="0.8-1.4 mm",TEXT(VLOOKUP(A7,'Reel Log'!$A:$B,2,FALSE()),"@")="2a"),IF(G7=125,8,IF(G7=90,25,IF(G7=60,100,IF(G7=40,192,"?")))),IF(AND(F7="0.8-1.4 mm",VLOOKUP(A7,'Reel Log'!$A:$B,2,FALSE())=3),IF(G7=125,8,IF(G7=90,25,IF(G7=60,100,IF(G7=40,192,"?")))),IF(AND(F7="0.8-1.4 mm",VLOOKUP(A7,'Reel Log'!$A:$B,2,FALSE())=4),IF(G7=125,9,IF(G7=90,27,IF(G7=60,113,IF(G7=40,240,"?")))),IF(AND(F7="0.8-1.4 mm",VLOOKUP(A7,'Reel Log'!$A:$B,2,FALSE())=5),IF(G7=125,10,IF(G7=90,28,IF(G7=60,126,IF(G7=40,264,"?")))),IF(AND(F7="0.8-1.4 mm",TEXT(VLOOKUP(A7,'Reel Log'!$A:$B,2,FALSE()),"@")="5a"),IF(G7=125,11,IF(G7=90,30,IF(G7=60,138,IF(G7=40,288,"?")))),IF(AND(F7="1.4-2.0 mm",VLOOKUP(A7,'Reel Log'!$A:$B,2,FALSE())=2),IF(G7=125,18,IF(G7=90,65,IF(G7=60,226,IF(G7=40,600,"?")))),IF(AND(F7="1.4-2.0 mm",TEXT(VLOOKUP(A7,'Reel Log'!$A:$B,2,FALSE()),"@")="2a"),IF(G7=125,21,IF(G7=90,72,IF(G7=60,264,IF(G7=40,696,"?")))),IF(AND(F7="1.4-2.0 mm",VLOOKUP(A7,'Reel Log'!$A:$B,2,FALSE())=3),IF(G7=125,27,IF(G7=90,96,IF(G7=60,339,IF(G7=40,888,"?")))),IF(AND(F7="1.4-2.0 mm",VLOOKUP(A7,'Reel Log'!$A:$B,2,FALSE())=4),IF(G7=125,34,IF(G7=90,120,IF(G7=60,427,IF(G7=40,1128,"?")))),IF(AND(F7="1.4-2.0 mm",VLOOKUP(A7,'Reel Log'!$A:$B,2,FALSE())=5),IF(G7=125,40,IF(G7=90,144,IF(G7=60,502,IF(G7=40,1368,"?")))),IF(AND(F7="1.4-2.0 mm",TEXT(VLOOKUP(A7,'Reel Log'!$A:$B,2,FALSE()),"@")="5a"),IF(G7=125,48,IF(G7=90,192,IF(G7=60,603,IF(G7=40,1896,"?")))),IF(AND(F7="&gt;2.0 mm",VLOOKUP(A7,'Reel Log'!$A:$B,2,FALSE())=2),IF(G7=125,48,IF(G7=90,240,IF(G7=60,603,IF(G7=40,1896,"?")))),IF(AND(F7="&gt;2.0 mm",TEXT(VLOOKUP(A7,'Reel Log'!$A:$B,2,FALSE()),"@")="2a"),IF(G7=125,48,IF(G7=90,240,IF(G7=60,603,IF(G7=40,1896,"?")))),IF(AND(F7="&gt;2.0 mm",VLOOKUP(A7,'Reel Log'!$A:$B,2,FALSE())=3),IF(G7=125,48,IF(G7=90,240,IF(G7=60,603,IF(G7=40,1896,"?")))),IF(AND(F7="&gt;2.0 mm",VLOOKUP(A7,'Reel Log'!$A:$B,2,FALSE())=4),IF(G7=125,48,IF(G7=90,240,IF(G7=60,603,IF(G7=40,1896,"?")))),IF(AND(F7="&gt;2.0 mm",VLOOKUP(A7,'Reel Log'!$A:$B,2,FALSE())=5),IF(G7=125,48,IF(G7=90,240,IF(G7=60,603,IF(G7=40,1896,"?")))),IF(AND(F7="&gt;2.0 mm",TEXT(VLOOKUP(A7,'Reel Log'!$A:$B,2,FALSE()),"@")="5a"),IF(G7=125,48,IF(G7=90,240,IF(G7=60,603,IF(G7=40,1896,"?")))),"?"))))))))))))))))))))))))))))))))),"")</f>
        <v/>
      </c>
      <c r="J7" s="16" t="str">
        <f aca="false">IFERROR(IF(A7="","",IF(OR(I7="",I7="?"),"", IF(I7="N/A",IF(A7="","",IF(VLOOKUP(A7,'Reel Log'!$A:$B,2,FALSE())=1,99999,IF(VLOOKUP(A7,'Reel Log'!$A:$B,2,FALSE())=2,672,IF(TEXT(VLOOKUP(A7,'Reel Log'!$A:$B,2,FALSE()),"@")="2a",336,IF(VLOOKUP(A7,'Reel Log'!$A:$B,2,FALSE())=3,168,IF(VLOOKUP(A7,'Reel Log'!$A:$B,2,FALSE())=4,72,IF(VLOOKUP(A7,'Reel Log'!$A:$B,2,FALSE())=5,48,IF(TEXT(VLOOKUP(A7,'Reel Log'!$A:$B,2,FALSE()),"@")="5a",24,0)))))))),IF(ISNUMBER(H7),IF(H7&gt;=I7,IF(A7="","",IF(VLOOKUP(A7,'Reel Log'!$A:$B,2,FALSE())=1,99999,IF(VLOOKUP(A7,'Reel Log'!$A:$B,2,FALSE())=2,672,IF(TEXT(VLOOKUP(A7,'Reel Log'!$A:$B,2,FALSE()),"@")="2a",336,IF(VLOOKUP(A7,'Reel Log'!$A:$B,2,FALSE())=3,168,IF(VLOOKUP(A7,'Reel Log'!$A:$B,2,FALSE())=4,72,IF(VLOOKUP(A7,'Reel Log'!$A:$B,2,FALSE())=5,48,IF(TEXT(VLOOKUP(A7,'Reel Log'!$A:$B,2,FALSE()),"@")="5a",24,0)))))))),0),"")))),"")</f>
        <v/>
      </c>
      <c r="K7" s="38"/>
      <c r="L7" s="38"/>
    </row>
    <row r="8" customFormat="false" ht="15" hidden="false" customHeight="false" outlineLevel="0" collapsed="false">
      <c r="A8" s="38"/>
      <c r="B8" s="43"/>
      <c r="C8" s="44"/>
      <c r="D8" s="43"/>
      <c r="E8" s="44"/>
      <c r="F8" s="38"/>
      <c r="G8" s="38"/>
      <c r="H8" s="17" t="str">
        <f aca="false">IFERROR(IF(OR(B8="",C8="",D8="",E8=""),"",((D8+E8)-(B8+C8))*24),"")</f>
        <v/>
      </c>
      <c r="I8" s="16" t="str">
        <f aca="false">IFERROR(IF(OR(A8="",F8="",G8=""),"",IF(VLOOKUP(A8,'Reel Log'!$A:$B,2,FALSE())=1,"N/A",IF(VLOOKUP(A8,'Reel Log'!$A:$B,2,FALSE())=6,"N/A",IF(AND(F8="&lt;0.5 mm",VLOOKUP(A8,'Reel Log'!$A:$B,2,FALSE())=2),"N/A",IF(AND(F8="&lt;0.5 mm",TEXT(VLOOKUP(A8,'Reel Log'!$A:$B,2,FALSE()),"@")="2a"),"N/A",IF(AND(F8="&lt;0.5 mm",VLOOKUP(A8,'Reel Log'!$A:$B,2,FALSE())=3),"N/A",IF(AND(F8="&lt;0.5 mm",VLOOKUP(A8,'Reel Log'!$A:$B,2,FALSE())=4),"N/A",IF(AND(F8="&lt;0.5 mm",VLOOKUP(A8,'Reel Log'!$A:$B,2,FALSE())=5),"N/A",IF(AND(F8="&lt;0.5 mm",TEXT(VLOOKUP(A8,'Reel Log'!$A:$B,2,FALSE()),"@")="5a"),"N/A",IF(AND(F8="0.5-0.8 mm",VLOOKUP(A8,'Reel Log'!$A:$B,2,FALSE())=2),"N/A",IF(AND(F8="0.5-0.8 mm",TEXT(VLOOKUP(A8,'Reel Log'!$A:$B,2,FALSE()),"@")="2a"),IF(G8=125,4,IF(G8=90,15,IF(G8=60,50,IF(G8=40,96,"?")))),IF(AND(F8="0.5-0.8 mm",VLOOKUP(A8,'Reel Log'!$A:$B,2,FALSE())=3),IF(G8=125,4,IF(G8=90,15,IF(G8=60,50,IF(G8=40,96,"?")))),IF(AND(F8="0.5-0.8 mm",VLOOKUP(A8,'Reel Log'!$A:$B,2,FALSE())=4),IF(G8=125,4,IF(G8=90,16,IF(G8=60,50,IF(G8=40,96,"?")))),IF(AND(F8="0.5-0.8 mm",VLOOKUP(A8,'Reel Log'!$A:$B,2,FALSE())=5),IF(G8=125,4,IF(G8=90,16,IF(G8=60,50,IF(G8=40,96,"?")))),IF(AND(F8="0.5-0.8 mm",TEXT(VLOOKUP(A8,'Reel Log'!$A:$B,2,FALSE()),"@")="5a"),IF(G8=125,4,IF(G8=90,16,IF(G8=60,50,IF(G8=40,96,"?")))),IF(AND(F8="0.8-1.4 mm",VLOOKUP(A8,'Reel Log'!$A:$B,2,FALSE())=2),"N/A",IF(AND(F8="0.8-1.4 mm",TEXT(VLOOKUP(A8,'Reel Log'!$A:$B,2,FALSE()),"@")="2a"),IF(G8=125,8,IF(G8=90,25,IF(G8=60,100,IF(G8=40,192,"?")))),IF(AND(F8="0.8-1.4 mm",VLOOKUP(A8,'Reel Log'!$A:$B,2,FALSE())=3),IF(G8=125,8,IF(G8=90,25,IF(G8=60,100,IF(G8=40,192,"?")))),IF(AND(F8="0.8-1.4 mm",VLOOKUP(A8,'Reel Log'!$A:$B,2,FALSE())=4),IF(G8=125,9,IF(G8=90,27,IF(G8=60,113,IF(G8=40,240,"?")))),IF(AND(F8="0.8-1.4 mm",VLOOKUP(A8,'Reel Log'!$A:$B,2,FALSE())=5),IF(G8=125,10,IF(G8=90,28,IF(G8=60,126,IF(G8=40,264,"?")))),IF(AND(F8="0.8-1.4 mm",TEXT(VLOOKUP(A8,'Reel Log'!$A:$B,2,FALSE()),"@")="5a"),IF(G8=125,11,IF(G8=90,30,IF(G8=60,138,IF(G8=40,288,"?")))),IF(AND(F8="1.4-2.0 mm",VLOOKUP(A8,'Reel Log'!$A:$B,2,FALSE())=2),IF(G8=125,18,IF(G8=90,65,IF(G8=60,226,IF(G8=40,600,"?")))),IF(AND(F8="1.4-2.0 mm",TEXT(VLOOKUP(A8,'Reel Log'!$A:$B,2,FALSE()),"@")="2a"),IF(G8=125,21,IF(G8=90,72,IF(G8=60,264,IF(G8=40,696,"?")))),IF(AND(F8="1.4-2.0 mm",VLOOKUP(A8,'Reel Log'!$A:$B,2,FALSE())=3),IF(G8=125,27,IF(G8=90,96,IF(G8=60,339,IF(G8=40,888,"?")))),IF(AND(F8="1.4-2.0 mm",VLOOKUP(A8,'Reel Log'!$A:$B,2,FALSE())=4),IF(G8=125,34,IF(G8=90,120,IF(G8=60,427,IF(G8=40,1128,"?")))),IF(AND(F8="1.4-2.0 mm",VLOOKUP(A8,'Reel Log'!$A:$B,2,FALSE())=5),IF(G8=125,40,IF(G8=90,144,IF(G8=60,502,IF(G8=40,1368,"?")))),IF(AND(F8="1.4-2.0 mm",TEXT(VLOOKUP(A8,'Reel Log'!$A:$B,2,FALSE()),"@")="5a"),IF(G8=125,48,IF(G8=90,192,IF(G8=60,603,IF(G8=40,1896,"?")))),IF(AND(F8="&gt;2.0 mm",VLOOKUP(A8,'Reel Log'!$A:$B,2,FALSE())=2),IF(G8=125,48,IF(G8=90,240,IF(G8=60,603,IF(G8=40,1896,"?")))),IF(AND(F8="&gt;2.0 mm",TEXT(VLOOKUP(A8,'Reel Log'!$A:$B,2,FALSE()),"@")="2a"),IF(G8=125,48,IF(G8=90,240,IF(G8=60,603,IF(G8=40,1896,"?")))),IF(AND(F8="&gt;2.0 mm",VLOOKUP(A8,'Reel Log'!$A:$B,2,FALSE())=3),IF(G8=125,48,IF(G8=90,240,IF(G8=60,603,IF(G8=40,1896,"?")))),IF(AND(F8="&gt;2.0 mm",VLOOKUP(A8,'Reel Log'!$A:$B,2,FALSE())=4),IF(G8=125,48,IF(G8=90,240,IF(G8=60,603,IF(G8=40,1896,"?")))),IF(AND(F8="&gt;2.0 mm",VLOOKUP(A8,'Reel Log'!$A:$B,2,FALSE())=5),IF(G8=125,48,IF(G8=90,240,IF(G8=60,603,IF(G8=40,1896,"?")))),IF(AND(F8="&gt;2.0 mm",TEXT(VLOOKUP(A8,'Reel Log'!$A:$B,2,FALSE()),"@")="5a"),IF(G8=125,48,IF(G8=90,240,IF(G8=60,603,IF(G8=40,1896,"?")))),"?"))))))))))))))))))))))))))))))))),"")</f>
        <v/>
      </c>
      <c r="J8" s="16" t="str">
        <f aca="false">IFERROR(IF(A8="","",IF(OR(I8="",I8="?"),"", IF(I8="N/A",IF(A8="","",IF(VLOOKUP(A8,'Reel Log'!$A:$B,2,FALSE())=1,99999,IF(VLOOKUP(A8,'Reel Log'!$A:$B,2,FALSE())=2,672,IF(TEXT(VLOOKUP(A8,'Reel Log'!$A:$B,2,FALSE()),"@")="2a",336,IF(VLOOKUP(A8,'Reel Log'!$A:$B,2,FALSE())=3,168,IF(VLOOKUP(A8,'Reel Log'!$A:$B,2,FALSE())=4,72,IF(VLOOKUP(A8,'Reel Log'!$A:$B,2,FALSE())=5,48,IF(TEXT(VLOOKUP(A8,'Reel Log'!$A:$B,2,FALSE()),"@")="5a",24,0)))))))),IF(ISNUMBER(H8),IF(H8&gt;=I8,IF(A8="","",IF(VLOOKUP(A8,'Reel Log'!$A:$B,2,FALSE())=1,99999,IF(VLOOKUP(A8,'Reel Log'!$A:$B,2,FALSE())=2,672,IF(TEXT(VLOOKUP(A8,'Reel Log'!$A:$B,2,FALSE()),"@")="2a",336,IF(VLOOKUP(A8,'Reel Log'!$A:$B,2,FALSE())=3,168,IF(VLOOKUP(A8,'Reel Log'!$A:$B,2,FALSE())=4,72,IF(VLOOKUP(A8,'Reel Log'!$A:$B,2,FALSE())=5,48,IF(TEXT(VLOOKUP(A8,'Reel Log'!$A:$B,2,FALSE()),"@")="5a",24,0)))))))),0),"")))),"")</f>
        <v/>
      </c>
      <c r="K8" s="38"/>
      <c r="L8" s="38"/>
    </row>
    <row r="9" customFormat="false" ht="15" hidden="false" customHeight="false" outlineLevel="0" collapsed="false">
      <c r="A9" s="38"/>
      <c r="B9" s="43"/>
      <c r="C9" s="44"/>
      <c r="D9" s="43"/>
      <c r="E9" s="44"/>
      <c r="F9" s="38"/>
      <c r="G9" s="38"/>
      <c r="H9" s="17" t="str">
        <f aca="false">IFERROR(IF(OR(B9="",C9="",D9="",E9=""),"",((D9+E9)-(B9+C9))*24),"")</f>
        <v/>
      </c>
      <c r="I9" s="16" t="str">
        <f aca="false">IFERROR(IF(OR(A9="",F9="",G9=""),"",IF(VLOOKUP(A9,'Reel Log'!$A:$B,2,FALSE())=1,"N/A",IF(VLOOKUP(A9,'Reel Log'!$A:$B,2,FALSE())=6,"N/A",IF(AND(F9="&lt;0.5 mm",VLOOKUP(A9,'Reel Log'!$A:$B,2,FALSE())=2),"N/A",IF(AND(F9="&lt;0.5 mm",TEXT(VLOOKUP(A9,'Reel Log'!$A:$B,2,FALSE()),"@")="2a"),"N/A",IF(AND(F9="&lt;0.5 mm",VLOOKUP(A9,'Reel Log'!$A:$B,2,FALSE())=3),"N/A",IF(AND(F9="&lt;0.5 mm",VLOOKUP(A9,'Reel Log'!$A:$B,2,FALSE())=4),"N/A",IF(AND(F9="&lt;0.5 mm",VLOOKUP(A9,'Reel Log'!$A:$B,2,FALSE())=5),"N/A",IF(AND(F9="&lt;0.5 mm",TEXT(VLOOKUP(A9,'Reel Log'!$A:$B,2,FALSE()),"@")="5a"),"N/A",IF(AND(F9="0.5-0.8 mm",VLOOKUP(A9,'Reel Log'!$A:$B,2,FALSE())=2),"N/A",IF(AND(F9="0.5-0.8 mm",TEXT(VLOOKUP(A9,'Reel Log'!$A:$B,2,FALSE()),"@")="2a"),IF(G9=125,4,IF(G9=90,15,IF(G9=60,50,IF(G9=40,96,"?")))),IF(AND(F9="0.5-0.8 mm",VLOOKUP(A9,'Reel Log'!$A:$B,2,FALSE())=3),IF(G9=125,4,IF(G9=90,15,IF(G9=60,50,IF(G9=40,96,"?")))),IF(AND(F9="0.5-0.8 mm",VLOOKUP(A9,'Reel Log'!$A:$B,2,FALSE())=4),IF(G9=125,4,IF(G9=90,16,IF(G9=60,50,IF(G9=40,96,"?")))),IF(AND(F9="0.5-0.8 mm",VLOOKUP(A9,'Reel Log'!$A:$B,2,FALSE())=5),IF(G9=125,4,IF(G9=90,16,IF(G9=60,50,IF(G9=40,96,"?")))),IF(AND(F9="0.5-0.8 mm",TEXT(VLOOKUP(A9,'Reel Log'!$A:$B,2,FALSE()),"@")="5a"),IF(G9=125,4,IF(G9=90,16,IF(G9=60,50,IF(G9=40,96,"?")))),IF(AND(F9="0.8-1.4 mm",VLOOKUP(A9,'Reel Log'!$A:$B,2,FALSE())=2),"N/A",IF(AND(F9="0.8-1.4 mm",TEXT(VLOOKUP(A9,'Reel Log'!$A:$B,2,FALSE()),"@")="2a"),IF(G9=125,8,IF(G9=90,25,IF(G9=60,100,IF(G9=40,192,"?")))),IF(AND(F9="0.8-1.4 mm",VLOOKUP(A9,'Reel Log'!$A:$B,2,FALSE())=3),IF(G9=125,8,IF(G9=90,25,IF(G9=60,100,IF(G9=40,192,"?")))),IF(AND(F9="0.8-1.4 mm",VLOOKUP(A9,'Reel Log'!$A:$B,2,FALSE())=4),IF(G9=125,9,IF(G9=90,27,IF(G9=60,113,IF(G9=40,240,"?")))),IF(AND(F9="0.8-1.4 mm",VLOOKUP(A9,'Reel Log'!$A:$B,2,FALSE())=5),IF(G9=125,10,IF(G9=90,28,IF(G9=60,126,IF(G9=40,264,"?")))),IF(AND(F9="0.8-1.4 mm",TEXT(VLOOKUP(A9,'Reel Log'!$A:$B,2,FALSE()),"@")="5a"),IF(G9=125,11,IF(G9=90,30,IF(G9=60,138,IF(G9=40,288,"?")))),IF(AND(F9="1.4-2.0 mm",VLOOKUP(A9,'Reel Log'!$A:$B,2,FALSE())=2),IF(G9=125,18,IF(G9=90,65,IF(G9=60,226,IF(G9=40,600,"?")))),IF(AND(F9="1.4-2.0 mm",TEXT(VLOOKUP(A9,'Reel Log'!$A:$B,2,FALSE()),"@")="2a"),IF(G9=125,21,IF(G9=90,72,IF(G9=60,264,IF(G9=40,696,"?")))),IF(AND(F9="1.4-2.0 mm",VLOOKUP(A9,'Reel Log'!$A:$B,2,FALSE())=3),IF(G9=125,27,IF(G9=90,96,IF(G9=60,339,IF(G9=40,888,"?")))),IF(AND(F9="1.4-2.0 mm",VLOOKUP(A9,'Reel Log'!$A:$B,2,FALSE())=4),IF(G9=125,34,IF(G9=90,120,IF(G9=60,427,IF(G9=40,1128,"?")))),IF(AND(F9="1.4-2.0 mm",VLOOKUP(A9,'Reel Log'!$A:$B,2,FALSE())=5),IF(G9=125,40,IF(G9=90,144,IF(G9=60,502,IF(G9=40,1368,"?")))),IF(AND(F9="1.4-2.0 mm",TEXT(VLOOKUP(A9,'Reel Log'!$A:$B,2,FALSE()),"@")="5a"),IF(G9=125,48,IF(G9=90,192,IF(G9=60,603,IF(G9=40,1896,"?")))),IF(AND(F9="&gt;2.0 mm",VLOOKUP(A9,'Reel Log'!$A:$B,2,FALSE())=2),IF(G9=125,48,IF(G9=90,240,IF(G9=60,603,IF(G9=40,1896,"?")))),IF(AND(F9="&gt;2.0 mm",TEXT(VLOOKUP(A9,'Reel Log'!$A:$B,2,FALSE()),"@")="2a"),IF(G9=125,48,IF(G9=90,240,IF(G9=60,603,IF(G9=40,1896,"?")))),IF(AND(F9="&gt;2.0 mm",VLOOKUP(A9,'Reel Log'!$A:$B,2,FALSE())=3),IF(G9=125,48,IF(G9=90,240,IF(G9=60,603,IF(G9=40,1896,"?")))),IF(AND(F9="&gt;2.0 mm",VLOOKUP(A9,'Reel Log'!$A:$B,2,FALSE())=4),IF(G9=125,48,IF(G9=90,240,IF(G9=60,603,IF(G9=40,1896,"?")))),IF(AND(F9="&gt;2.0 mm",VLOOKUP(A9,'Reel Log'!$A:$B,2,FALSE())=5),IF(G9=125,48,IF(G9=90,240,IF(G9=60,603,IF(G9=40,1896,"?")))),IF(AND(F9="&gt;2.0 mm",TEXT(VLOOKUP(A9,'Reel Log'!$A:$B,2,FALSE()),"@")="5a"),IF(G9=125,48,IF(G9=90,240,IF(G9=60,603,IF(G9=40,1896,"?")))),"?"))))))))))))))))))))))))))))))))),"")</f>
        <v/>
      </c>
      <c r="J9" s="16" t="str">
        <f aca="false">IFERROR(IF(A9="","",IF(OR(I9="",I9="?"),"", IF(I9="N/A",IF(A9="","",IF(VLOOKUP(A9,'Reel Log'!$A:$B,2,FALSE())=1,99999,IF(VLOOKUP(A9,'Reel Log'!$A:$B,2,FALSE())=2,672,IF(TEXT(VLOOKUP(A9,'Reel Log'!$A:$B,2,FALSE()),"@")="2a",336,IF(VLOOKUP(A9,'Reel Log'!$A:$B,2,FALSE())=3,168,IF(VLOOKUP(A9,'Reel Log'!$A:$B,2,FALSE())=4,72,IF(VLOOKUP(A9,'Reel Log'!$A:$B,2,FALSE())=5,48,IF(TEXT(VLOOKUP(A9,'Reel Log'!$A:$B,2,FALSE()),"@")="5a",24,0)))))))),IF(ISNUMBER(H9),IF(H9&gt;=I9,IF(A9="","",IF(VLOOKUP(A9,'Reel Log'!$A:$B,2,FALSE())=1,99999,IF(VLOOKUP(A9,'Reel Log'!$A:$B,2,FALSE())=2,672,IF(TEXT(VLOOKUP(A9,'Reel Log'!$A:$B,2,FALSE()),"@")="2a",336,IF(VLOOKUP(A9,'Reel Log'!$A:$B,2,FALSE())=3,168,IF(VLOOKUP(A9,'Reel Log'!$A:$B,2,FALSE())=4,72,IF(VLOOKUP(A9,'Reel Log'!$A:$B,2,FALSE())=5,48,IF(TEXT(VLOOKUP(A9,'Reel Log'!$A:$B,2,FALSE()),"@")="5a",24,0)))))))),0),"")))),"")</f>
        <v/>
      </c>
      <c r="K9" s="38"/>
      <c r="L9" s="38"/>
    </row>
    <row r="10" customFormat="false" ht="15" hidden="false" customHeight="false" outlineLevel="0" collapsed="false">
      <c r="A10" s="38"/>
      <c r="B10" s="43"/>
      <c r="C10" s="44"/>
      <c r="D10" s="43"/>
      <c r="E10" s="44"/>
      <c r="F10" s="38"/>
      <c r="G10" s="38"/>
      <c r="H10" s="17" t="str">
        <f aca="false">IFERROR(IF(OR(B10="",C10="",D10="",E10=""),"",((D10+E10)-(B10+C10))*24),"")</f>
        <v/>
      </c>
      <c r="I10" s="16" t="str">
        <f aca="false">IFERROR(IF(OR(A10="",F10="",G10=""),"",IF(VLOOKUP(A10,'Reel Log'!$A:$B,2,FALSE())=1,"N/A",IF(VLOOKUP(A10,'Reel Log'!$A:$B,2,FALSE())=6,"N/A",IF(AND(F10="&lt;0.5 mm",VLOOKUP(A10,'Reel Log'!$A:$B,2,FALSE())=2),"N/A",IF(AND(F10="&lt;0.5 mm",TEXT(VLOOKUP(A10,'Reel Log'!$A:$B,2,FALSE()),"@")="2a"),"N/A",IF(AND(F10="&lt;0.5 mm",VLOOKUP(A10,'Reel Log'!$A:$B,2,FALSE())=3),"N/A",IF(AND(F10="&lt;0.5 mm",VLOOKUP(A10,'Reel Log'!$A:$B,2,FALSE())=4),"N/A",IF(AND(F10="&lt;0.5 mm",VLOOKUP(A10,'Reel Log'!$A:$B,2,FALSE())=5),"N/A",IF(AND(F10="&lt;0.5 mm",TEXT(VLOOKUP(A10,'Reel Log'!$A:$B,2,FALSE()),"@")="5a"),"N/A",IF(AND(F10="0.5-0.8 mm",VLOOKUP(A10,'Reel Log'!$A:$B,2,FALSE())=2),"N/A",IF(AND(F10="0.5-0.8 mm",TEXT(VLOOKUP(A10,'Reel Log'!$A:$B,2,FALSE()),"@")="2a"),IF(G10=125,4,IF(G10=90,15,IF(G10=60,50,IF(G10=40,96,"?")))),IF(AND(F10="0.5-0.8 mm",VLOOKUP(A10,'Reel Log'!$A:$B,2,FALSE())=3),IF(G10=125,4,IF(G10=90,15,IF(G10=60,50,IF(G10=40,96,"?")))),IF(AND(F10="0.5-0.8 mm",VLOOKUP(A10,'Reel Log'!$A:$B,2,FALSE())=4),IF(G10=125,4,IF(G10=90,16,IF(G10=60,50,IF(G10=40,96,"?")))),IF(AND(F10="0.5-0.8 mm",VLOOKUP(A10,'Reel Log'!$A:$B,2,FALSE())=5),IF(G10=125,4,IF(G10=90,16,IF(G10=60,50,IF(G10=40,96,"?")))),IF(AND(F10="0.5-0.8 mm",TEXT(VLOOKUP(A10,'Reel Log'!$A:$B,2,FALSE()),"@")="5a"),IF(G10=125,4,IF(G10=90,16,IF(G10=60,50,IF(G10=40,96,"?")))),IF(AND(F10="0.8-1.4 mm",VLOOKUP(A10,'Reel Log'!$A:$B,2,FALSE())=2),"N/A",IF(AND(F10="0.8-1.4 mm",TEXT(VLOOKUP(A10,'Reel Log'!$A:$B,2,FALSE()),"@")="2a"),IF(G10=125,8,IF(G10=90,25,IF(G10=60,100,IF(G10=40,192,"?")))),IF(AND(F10="0.8-1.4 mm",VLOOKUP(A10,'Reel Log'!$A:$B,2,FALSE())=3),IF(G10=125,8,IF(G10=90,25,IF(G10=60,100,IF(G10=40,192,"?")))),IF(AND(F10="0.8-1.4 mm",VLOOKUP(A10,'Reel Log'!$A:$B,2,FALSE())=4),IF(G10=125,9,IF(G10=90,27,IF(G10=60,113,IF(G10=40,240,"?")))),IF(AND(F10="0.8-1.4 mm",VLOOKUP(A10,'Reel Log'!$A:$B,2,FALSE())=5),IF(G10=125,10,IF(G10=90,28,IF(G10=60,126,IF(G10=40,264,"?")))),IF(AND(F10="0.8-1.4 mm",TEXT(VLOOKUP(A10,'Reel Log'!$A:$B,2,FALSE()),"@")="5a"),IF(G10=125,11,IF(G10=90,30,IF(G10=60,138,IF(G10=40,288,"?")))),IF(AND(F10="1.4-2.0 mm",VLOOKUP(A10,'Reel Log'!$A:$B,2,FALSE())=2),IF(G10=125,18,IF(G10=90,65,IF(G10=60,226,IF(G10=40,600,"?")))),IF(AND(F10="1.4-2.0 mm",TEXT(VLOOKUP(A10,'Reel Log'!$A:$B,2,FALSE()),"@")="2a"),IF(G10=125,21,IF(G10=90,72,IF(G10=60,264,IF(G10=40,696,"?")))),IF(AND(F10="1.4-2.0 mm",VLOOKUP(A10,'Reel Log'!$A:$B,2,FALSE())=3),IF(G10=125,27,IF(G10=90,96,IF(G10=60,339,IF(G10=40,888,"?")))),IF(AND(F10="1.4-2.0 mm",VLOOKUP(A10,'Reel Log'!$A:$B,2,FALSE())=4),IF(G10=125,34,IF(G10=90,120,IF(G10=60,427,IF(G10=40,1128,"?")))),IF(AND(F10="1.4-2.0 mm",VLOOKUP(A10,'Reel Log'!$A:$B,2,FALSE())=5),IF(G10=125,40,IF(G10=90,144,IF(G10=60,502,IF(G10=40,1368,"?")))),IF(AND(F10="1.4-2.0 mm",TEXT(VLOOKUP(A10,'Reel Log'!$A:$B,2,FALSE()),"@")="5a"),IF(G10=125,48,IF(G10=90,192,IF(G10=60,603,IF(G10=40,1896,"?")))),IF(AND(F10="&gt;2.0 mm",VLOOKUP(A10,'Reel Log'!$A:$B,2,FALSE())=2),IF(G10=125,48,IF(G10=90,240,IF(G10=60,603,IF(G10=40,1896,"?")))),IF(AND(F10="&gt;2.0 mm",TEXT(VLOOKUP(A10,'Reel Log'!$A:$B,2,FALSE()),"@")="2a"),IF(G10=125,48,IF(G10=90,240,IF(G10=60,603,IF(G10=40,1896,"?")))),IF(AND(F10="&gt;2.0 mm",VLOOKUP(A10,'Reel Log'!$A:$B,2,FALSE())=3),IF(G10=125,48,IF(G10=90,240,IF(G10=60,603,IF(G10=40,1896,"?")))),IF(AND(F10="&gt;2.0 mm",VLOOKUP(A10,'Reel Log'!$A:$B,2,FALSE())=4),IF(G10=125,48,IF(G10=90,240,IF(G10=60,603,IF(G10=40,1896,"?")))),IF(AND(F10="&gt;2.0 mm",VLOOKUP(A10,'Reel Log'!$A:$B,2,FALSE())=5),IF(G10=125,48,IF(G10=90,240,IF(G10=60,603,IF(G10=40,1896,"?")))),IF(AND(F10="&gt;2.0 mm",TEXT(VLOOKUP(A10,'Reel Log'!$A:$B,2,FALSE()),"@")="5a"),IF(G10=125,48,IF(G10=90,240,IF(G10=60,603,IF(G10=40,1896,"?")))),"?"))))))))))))))))))))))))))))))))),"")</f>
        <v/>
      </c>
      <c r="J10" s="16" t="str">
        <f aca="false">IFERROR(IF(A10="","",IF(OR(I10="",I10="?"),"", IF(I10="N/A",IF(A10="","",IF(VLOOKUP(A10,'Reel Log'!$A:$B,2,FALSE())=1,99999,IF(VLOOKUP(A10,'Reel Log'!$A:$B,2,FALSE())=2,672,IF(TEXT(VLOOKUP(A10,'Reel Log'!$A:$B,2,FALSE()),"@")="2a",336,IF(VLOOKUP(A10,'Reel Log'!$A:$B,2,FALSE())=3,168,IF(VLOOKUP(A10,'Reel Log'!$A:$B,2,FALSE())=4,72,IF(VLOOKUP(A10,'Reel Log'!$A:$B,2,FALSE())=5,48,IF(TEXT(VLOOKUP(A10,'Reel Log'!$A:$B,2,FALSE()),"@")="5a",24,0)))))))),IF(ISNUMBER(H10),IF(H10&gt;=I10,IF(A10="","",IF(VLOOKUP(A10,'Reel Log'!$A:$B,2,FALSE())=1,99999,IF(VLOOKUP(A10,'Reel Log'!$A:$B,2,FALSE())=2,672,IF(TEXT(VLOOKUP(A10,'Reel Log'!$A:$B,2,FALSE()),"@")="2a",336,IF(VLOOKUP(A10,'Reel Log'!$A:$B,2,FALSE())=3,168,IF(VLOOKUP(A10,'Reel Log'!$A:$B,2,FALSE())=4,72,IF(VLOOKUP(A10,'Reel Log'!$A:$B,2,FALSE())=5,48,IF(TEXT(VLOOKUP(A10,'Reel Log'!$A:$B,2,FALSE()),"@")="5a",24,0)))))))),0),"")))),"")</f>
        <v/>
      </c>
      <c r="K10" s="38"/>
      <c r="L10" s="38"/>
    </row>
    <row r="11" customFormat="false" ht="15" hidden="false" customHeight="false" outlineLevel="0" collapsed="false">
      <c r="A11" s="38"/>
      <c r="B11" s="43"/>
      <c r="C11" s="44"/>
      <c r="D11" s="43"/>
      <c r="E11" s="44"/>
      <c r="F11" s="38"/>
      <c r="G11" s="38"/>
      <c r="H11" s="17" t="str">
        <f aca="false">IFERROR(IF(OR(B11="",C11="",D11="",E11=""),"",((D11+E11)-(B11+C11))*24),"")</f>
        <v/>
      </c>
      <c r="I11" s="16" t="str">
        <f aca="false">IFERROR(IF(OR(A11="",F11="",G11=""),"",IF(VLOOKUP(A11,'Reel Log'!$A:$B,2,FALSE())=1,"N/A",IF(VLOOKUP(A11,'Reel Log'!$A:$B,2,FALSE())=6,"N/A",IF(AND(F11="&lt;0.5 mm",VLOOKUP(A11,'Reel Log'!$A:$B,2,FALSE())=2),"N/A",IF(AND(F11="&lt;0.5 mm",TEXT(VLOOKUP(A11,'Reel Log'!$A:$B,2,FALSE()),"@")="2a"),"N/A",IF(AND(F11="&lt;0.5 mm",VLOOKUP(A11,'Reel Log'!$A:$B,2,FALSE())=3),"N/A",IF(AND(F11="&lt;0.5 mm",VLOOKUP(A11,'Reel Log'!$A:$B,2,FALSE())=4),"N/A",IF(AND(F11="&lt;0.5 mm",VLOOKUP(A11,'Reel Log'!$A:$B,2,FALSE())=5),"N/A",IF(AND(F11="&lt;0.5 mm",TEXT(VLOOKUP(A11,'Reel Log'!$A:$B,2,FALSE()),"@")="5a"),"N/A",IF(AND(F11="0.5-0.8 mm",VLOOKUP(A11,'Reel Log'!$A:$B,2,FALSE())=2),"N/A",IF(AND(F11="0.5-0.8 mm",TEXT(VLOOKUP(A11,'Reel Log'!$A:$B,2,FALSE()),"@")="2a"),IF(G11=125,4,IF(G11=90,15,IF(G11=60,50,IF(G11=40,96,"?")))),IF(AND(F11="0.5-0.8 mm",VLOOKUP(A11,'Reel Log'!$A:$B,2,FALSE())=3),IF(G11=125,4,IF(G11=90,15,IF(G11=60,50,IF(G11=40,96,"?")))),IF(AND(F11="0.5-0.8 mm",VLOOKUP(A11,'Reel Log'!$A:$B,2,FALSE())=4),IF(G11=125,4,IF(G11=90,16,IF(G11=60,50,IF(G11=40,96,"?")))),IF(AND(F11="0.5-0.8 mm",VLOOKUP(A11,'Reel Log'!$A:$B,2,FALSE())=5),IF(G11=125,4,IF(G11=90,16,IF(G11=60,50,IF(G11=40,96,"?")))),IF(AND(F11="0.5-0.8 mm",TEXT(VLOOKUP(A11,'Reel Log'!$A:$B,2,FALSE()),"@")="5a"),IF(G11=125,4,IF(G11=90,16,IF(G11=60,50,IF(G11=40,96,"?")))),IF(AND(F11="0.8-1.4 mm",VLOOKUP(A11,'Reel Log'!$A:$B,2,FALSE())=2),"N/A",IF(AND(F11="0.8-1.4 mm",TEXT(VLOOKUP(A11,'Reel Log'!$A:$B,2,FALSE()),"@")="2a"),IF(G11=125,8,IF(G11=90,25,IF(G11=60,100,IF(G11=40,192,"?")))),IF(AND(F11="0.8-1.4 mm",VLOOKUP(A11,'Reel Log'!$A:$B,2,FALSE())=3),IF(G11=125,8,IF(G11=90,25,IF(G11=60,100,IF(G11=40,192,"?")))),IF(AND(F11="0.8-1.4 mm",VLOOKUP(A11,'Reel Log'!$A:$B,2,FALSE())=4),IF(G11=125,9,IF(G11=90,27,IF(G11=60,113,IF(G11=40,240,"?")))),IF(AND(F11="0.8-1.4 mm",VLOOKUP(A11,'Reel Log'!$A:$B,2,FALSE())=5),IF(G11=125,10,IF(G11=90,28,IF(G11=60,126,IF(G11=40,264,"?")))),IF(AND(F11="0.8-1.4 mm",TEXT(VLOOKUP(A11,'Reel Log'!$A:$B,2,FALSE()),"@")="5a"),IF(G11=125,11,IF(G11=90,30,IF(G11=60,138,IF(G11=40,288,"?")))),IF(AND(F11="1.4-2.0 mm",VLOOKUP(A11,'Reel Log'!$A:$B,2,FALSE())=2),IF(G11=125,18,IF(G11=90,65,IF(G11=60,226,IF(G11=40,600,"?")))),IF(AND(F11="1.4-2.0 mm",TEXT(VLOOKUP(A11,'Reel Log'!$A:$B,2,FALSE()),"@")="2a"),IF(G11=125,21,IF(G11=90,72,IF(G11=60,264,IF(G11=40,696,"?")))),IF(AND(F11="1.4-2.0 mm",VLOOKUP(A11,'Reel Log'!$A:$B,2,FALSE())=3),IF(G11=125,27,IF(G11=90,96,IF(G11=60,339,IF(G11=40,888,"?")))),IF(AND(F11="1.4-2.0 mm",VLOOKUP(A11,'Reel Log'!$A:$B,2,FALSE())=4),IF(G11=125,34,IF(G11=90,120,IF(G11=60,427,IF(G11=40,1128,"?")))),IF(AND(F11="1.4-2.0 mm",VLOOKUP(A11,'Reel Log'!$A:$B,2,FALSE())=5),IF(G11=125,40,IF(G11=90,144,IF(G11=60,502,IF(G11=40,1368,"?")))),IF(AND(F11="1.4-2.0 mm",TEXT(VLOOKUP(A11,'Reel Log'!$A:$B,2,FALSE()),"@")="5a"),IF(G11=125,48,IF(G11=90,192,IF(G11=60,603,IF(G11=40,1896,"?")))),IF(AND(F11="&gt;2.0 mm",VLOOKUP(A11,'Reel Log'!$A:$B,2,FALSE())=2),IF(G11=125,48,IF(G11=90,240,IF(G11=60,603,IF(G11=40,1896,"?")))),IF(AND(F11="&gt;2.0 mm",TEXT(VLOOKUP(A11,'Reel Log'!$A:$B,2,FALSE()),"@")="2a"),IF(G11=125,48,IF(G11=90,240,IF(G11=60,603,IF(G11=40,1896,"?")))),IF(AND(F11="&gt;2.0 mm",VLOOKUP(A11,'Reel Log'!$A:$B,2,FALSE())=3),IF(G11=125,48,IF(G11=90,240,IF(G11=60,603,IF(G11=40,1896,"?")))),IF(AND(F11="&gt;2.0 mm",VLOOKUP(A11,'Reel Log'!$A:$B,2,FALSE())=4),IF(G11=125,48,IF(G11=90,240,IF(G11=60,603,IF(G11=40,1896,"?")))),IF(AND(F11="&gt;2.0 mm",VLOOKUP(A11,'Reel Log'!$A:$B,2,FALSE())=5),IF(G11=125,48,IF(G11=90,240,IF(G11=60,603,IF(G11=40,1896,"?")))),IF(AND(F11="&gt;2.0 mm",TEXT(VLOOKUP(A11,'Reel Log'!$A:$B,2,FALSE()),"@")="5a"),IF(G11=125,48,IF(G11=90,240,IF(G11=60,603,IF(G11=40,1896,"?")))),"?"))))))))))))))))))))))))))))))))),"")</f>
        <v/>
      </c>
      <c r="J11" s="16" t="str">
        <f aca="false">IFERROR(IF(A11="","",IF(OR(I11="",I11="?"),"", IF(I11="N/A",IF(A11="","",IF(VLOOKUP(A11,'Reel Log'!$A:$B,2,FALSE())=1,99999,IF(VLOOKUP(A11,'Reel Log'!$A:$B,2,FALSE())=2,672,IF(TEXT(VLOOKUP(A11,'Reel Log'!$A:$B,2,FALSE()),"@")="2a",336,IF(VLOOKUP(A11,'Reel Log'!$A:$B,2,FALSE())=3,168,IF(VLOOKUP(A11,'Reel Log'!$A:$B,2,FALSE())=4,72,IF(VLOOKUP(A11,'Reel Log'!$A:$B,2,FALSE())=5,48,IF(TEXT(VLOOKUP(A11,'Reel Log'!$A:$B,2,FALSE()),"@")="5a",24,0)))))))),IF(ISNUMBER(H11),IF(H11&gt;=I11,IF(A11="","",IF(VLOOKUP(A11,'Reel Log'!$A:$B,2,FALSE())=1,99999,IF(VLOOKUP(A11,'Reel Log'!$A:$B,2,FALSE())=2,672,IF(TEXT(VLOOKUP(A11,'Reel Log'!$A:$B,2,FALSE()),"@")="2a",336,IF(VLOOKUP(A11,'Reel Log'!$A:$B,2,FALSE())=3,168,IF(VLOOKUP(A11,'Reel Log'!$A:$B,2,FALSE())=4,72,IF(VLOOKUP(A11,'Reel Log'!$A:$B,2,FALSE())=5,48,IF(TEXT(VLOOKUP(A11,'Reel Log'!$A:$B,2,FALSE()),"@")="5a",24,0)))))))),0),"")))),"")</f>
        <v/>
      </c>
      <c r="K11" s="38"/>
      <c r="L11" s="38"/>
    </row>
    <row r="12" customFormat="false" ht="15" hidden="false" customHeight="false" outlineLevel="0" collapsed="false">
      <c r="A12" s="38"/>
      <c r="B12" s="43"/>
      <c r="C12" s="44"/>
      <c r="D12" s="43"/>
      <c r="E12" s="44"/>
      <c r="F12" s="38"/>
      <c r="G12" s="38"/>
      <c r="H12" s="17" t="str">
        <f aca="false">IFERROR(IF(OR(B12="",C12="",D12="",E12=""),"",((D12+E12)-(B12+C12))*24),"")</f>
        <v/>
      </c>
      <c r="I12" s="16" t="str">
        <f aca="false">IFERROR(IF(OR(A12="",F12="",G12=""),"",IF(VLOOKUP(A12,'Reel Log'!$A:$B,2,FALSE())=1,"N/A",IF(VLOOKUP(A12,'Reel Log'!$A:$B,2,FALSE())=6,"N/A",IF(AND(F12="&lt;0.5 mm",VLOOKUP(A12,'Reel Log'!$A:$B,2,FALSE())=2),"N/A",IF(AND(F12="&lt;0.5 mm",TEXT(VLOOKUP(A12,'Reel Log'!$A:$B,2,FALSE()),"@")="2a"),"N/A",IF(AND(F12="&lt;0.5 mm",VLOOKUP(A12,'Reel Log'!$A:$B,2,FALSE())=3),"N/A",IF(AND(F12="&lt;0.5 mm",VLOOKUP(A12,'Reel Log'!$A:$B,2,FALSE())=4),"N/A",IF(AND(F12="&lt;0.5 mm",VLOOKUP(A12,'Reel Log'!$A:$B,2,FALSE())=5),"N/A",IF(AND(F12="&lt;0.5 mm",TEXT(VLOOKUP(A12,'Reel Log'!$A:$B,2,FALSE()),"@")="5a"),"N/A",IF(AND(F12="0.5-0.8 mm",VLOOKUP(A12,'Reel Log'!$A:$B,2,FALSE())=2),"N/A",IF(AND(F12="0.5-0.8 mm",TEXT(VLOOKUP(A12,'Reel Log'!$A:$B,2,FALSE()),"@")="2a"),IF(G12=125,4,IF(G12=90,15,IF(G12=60,50,IF(G12=40,96,"?")))),IF(AND(F12="0.5-0.8 mm",VLOOKUP(A12,'Reel Log'!$A:$B,2,FALSE())=3),IF(G12=125,4,IF(G12=90,15,IF(G12=60,50,IF(G12=40,96,"?")))),IF(AND(F12="0.5-0.8 mm",VLOOKUP(A12,'Reel Log'!$A:$B,2,FALSE())=4),IF(G12=125,4,IF(G12=90,16,IF(G12=60,50,IF(G12=40,96,"?")))),IF(AND(F12="0.5-0.8 mm",VLOOKUP(A12,'Reel Log'!$A:$B,2,FALSE())=5),IF(G12=125,4,IF(G12=90,16,IF(G12=60,50,IF(G12=40,96,"?")))),IF(AND(F12="0.5-0.8 mm",TEXT(VLOOKUP(A12,'Reel Log'!$A:$B,2,FALSE()),"@")="5a"),IF(G12=125,4,IF(G12=90,16,IF(G12=60,50,IF(G12=40,96,"?")))),IF(AND(F12="0.8-1.4 mm",VLOOKUP(A12,'Reel Log'!$A:$B,2,FALSE())=2),"N/A",IF(AND(F12="0.8-1.4 mm",TEXT(VLOOKUP(A12,'Reel Log'!$A:$B,2,FALSE()),"@")="2a"),IF(G12=125,8,IF(G12=90,25,IF(G12=60,100,IF(G12=40,192,"?")))),IF(AND(F12="0.8-1.4 mm",VLOOKUP(A12,'Reel Log'!$A:$B,2,FALSE())=3),IF(G12=125,8,IF(G12=90,25,IF(G12=60,100,IF(G12=40,192,"?")))),IF(AND(F12="0.8-1.4 mm",VLOOKUP(A12,'Reel Log'!$A:$B,2,FALSE())=4),IF(G12=125,9,IF(G12=90,27,IF(G12=60,113,IF(G12=40,240,"?")))),IF(AND(F12="0.8-1.4 mm",VLOOKUP(A12,'Reel Log'!$A:$B,2,FALSE())=5),IF(G12=125,10,IF(G12=90,28,IF(G12=60,126,IF(G12=40,264,"?")))),IF(AND(F12="0.8-1.4 mm",TEXT(VLOOKUP(A12,'Reel Log'!$A:$B,2,FALSE()),"@")="5a"),IF(G12=125,11,IF(G12=90,30,IF(G12=60,138,IF(G12=40,288,"?")))),IF(AND(F12="1.4-2.0 mm",VLOOKUP(A12,'Reel Log'!$A:$B,2,FALSE())=2),IF(G12=125,18,IF(G12=90,65,IF(G12=60,226,IF(G12=40,600,"?")))),IF(AND(F12="1.4-2.0 mm",TEXT(VLOOKUP(A12,'Reel Log'!$A:$B,2,FALSE()),"@")="2a"),IF(G12=125,21,IF(G12=90,72,IF(G12=60,264,IF(G12=40,696,"?")))),IF(AND(F12="1.4-2.0 mm",VLOOKUP(A12,'Reel Log'!$A:$B,2,FALSE())=3),IF(G12=125,27,IF(G12=90,96,IF(G12=60,339,IF(G12=40,888,"?")))),IF(AND(F12="1.4-2.0 mm",VLOOKUP(A12,'Reel Log'!$A:$B,2,FALSE())=4),IF(G12=125,34,IF(G12=90,120,IF(G12=60,427,IF(G12=40,1128,"?")))),IF(AND(F12="1.4-2.0 mm",VLOOKUP(A12,'Reel Log'!$A:$B,2,FALSE())=5),IF(G12=125,40,IF(G12=90,144,IF(G12=60,502,IF(G12=40,1368,"?")))),IF(AND(F12="1.4-2.0 mm",TEXT(VLOOKUP(A12,'Reel Log'!$A:$B,2,FALSE()),"@")="5a"),IF(G12=125,48,IF(G12=90,192,IF(G12=60,603,IF(G12=40,1896,"?")))),IF(AND(F12="&gt;2.0 mm",VLOOKUP(A12,'Reel Log'!$A:$B,2,FALSE())=2),IF(G12=125,48,IF(G12=90,240,IF(G12=60,603,IF(G12=40,1896,"?")))),IF(AND(F12="&gt;2.0 mm",TEXT(VLOOKUP(A12,'Reel Log'!$A:$B,2,FALSE()),"@")="2a"),IF(G12=125,48,IF(G12=90,240,IF(G12=60,603,IF(G12=40,1896,"?")))),IF(AND(F12="&gt;2.0 mm",VLOOKUP(A12,'Reel Log'!$A:$B,2,FALSE())=3),IF(G12=125,48,IF(G12=90,240,IF(G12=60,603,IF(G12=40,1896,"?")))),IF(AND(F12="&gt;2.0 mm",VLOOKUP(A12,'Reel Log'!$A:$B,2,FALSE())=4),IF(G12=125,48,IF(G12=90,240,IF(G12=60,603,IF(G12=40,1896,"?")))),IF(AND(F12="&gt;2.0 mm",VLOOKUP(A12,'Reel Log'!$A:$B,2,FALSE())=5),IF(G12=125,48,IF(G12=90,240,IF(G12=60,603,IF(G12=40,1896,"?")))),IF(AND(F12="&gt;2.0 mm",TEXT(VLOOKUP(A12,'Reel Log'!$A:$B,2,FALSE()),"@")="5a"),IF(G12=125,48,IF(G12=90,240,IF(G12=60,603,IF(G12=40,1896,"?")))),"?"))))))))))))))))))))))))))))))))),"")</f>
        <v/>
      </c>
      <c r="J12" s="16" t="str">
        <f aca="false">IFERROR(IF(A12="","",IF(OR(I12="",I12="?"),"", IF(I12="N/A",IF(A12="","",IF(VLOOKUP(A12,'Reel Log'!$A:$B,2,FALSE())=1,99999,IF(VLOOKUP(A12,'Reel Log'!$A:$B,2,FALSE())=2,672,IF(TEXT(VLOOKUP(A12,'Reel Log'!$A:$B,2,FALSE()),"@")="2a",336,IF(VLOOKUP(A12,'Reel Log'!$A:$B,2,FALSE())=3,168,IF(VLOOKUP(A12,'Reel Log'!$A:$B,2,FALSE())=4,72,IF(VLOOKUP(A12,'Reel Log'!$A:$B,2,FALSE())=5,48,IF(TEXT(VLOOKUP(A12,'Reel Log'!$A:$B,2,FALSE()),"@")="5a",24,0)))))))),IF(ISNUMBER(H12),IF(H12&gt;=I12,IF(A12="","",IF(VLOOKUP(A12,'Reel Log'!$A:$B,2,FALSE())=1,99999,IF(VLOOKUP(A12,'Reel Log'!$A:$B,2,FALSE())=2,672,IF(TEXT(VLOOKUP(A12,'Reel Log'!$A:$B,2,FALSE()),"@")="2a",336,IF(VLOOKUP(A12,'Reel Log'!$A:$B,2,FALSE())=3,168,IF(VLOOKUP(A12,'Reel Log'!$A:$B,2,FALSE())=4,72,IF(VLOOKUP(A12,'Reel Log'!$A:$B,2,FALSE())=5,48,IF(TEXT(VLOOKUP(A12,'Reel Log'!$A:$B,2,FALSE()),"@")="5a",24,0)))))))),0),"")))),"")</f>
        <v/>
      </c>
      <c r="K12" s="38"/>
      <c r="L12" s="38"/>
    </row>
    <row r="13" customFormat="false" ht="15" hidden="false" customHeight="false" outlineLevel="0" collapsed="false">
      <c r="A13" s="38"/>
      <c r="B13" s="43"/>
      <c r="C13" s="44"/>
      <c r="D13" s="43"/>
      <c r="E13" s="44"/>
      <c r="F13" s="38"/>
      <c r="G13" s="38"/>
      <c r="H13" s="17" t="str">
        <f aca="false">IFERROR(IF(OR(B13="",C13="",D13="",E13=""),"",((D13+E13)-(B13+C13))*24),"")</f>
        <v/>
      </c>
      <c r="I13" s="16" t="str">
        <f aca="false">IFERROR(IF(OR(A13="",F13="",G13=""),"",IF(VLOOKUP(A13,'Reel Log'!$A:$B,2,FALSE())=1,"N/A",IF(VLOOKUP(A13,'Reel Log'!$A:$B,2,FALSE())=6,"N/A",IF(AND(F13="&lt;0.5 mm",VLOOKUP(A13,'Reel Log'!$A:$B,2,FALSE())=2),"N/A",IF(AND(F13="&lt;0.5 mm",TEXT(VLOOKUP(A13,'Reel Log'!$A:$B,2,FALSE()),"@")="2a"),"N/A",IF(AND(F13="&lt;0.5 mm",VLOOKUP(A13,'Reel Log'!$A:$B,2,FALSE())=3),"N/A",IF(AND(F13="&lt;0.5 mm",VLOOKUP(A13,'Reel Log'!$A:$B,2,FALSE())=4),"N/A",IF(AND(F13="&lt;0.5 mm",VLOOKUP(A13,'Reel Log'!$A:$B,2,FALSE())=5),"N/A",IF(AND(F13="&lt;0.5 mm",TEXT(VLOOKUP(A13,'Reel Log'!$A:$B,2,FALSE()),"@")="5a"),"N/A",IF(AND(F13="0.5-0.8 mm",VLOOKUP(A13,'Reel Log'!$A:$B,2,FALSE())=2),"N/A",IF(AND(F13="0.5-0.8 mm",TEXT(VLOOKUP(A13,'Reel Log'!$A:$B,2,FALSE()),"@")="2a"),IF(G13=125,4,IF(G13=90,15,IF(G13=60,50,IF(G13=40,96,"?")))),IF(AND(F13="0.5-0.8 mm",VLOOKUP(A13,'Reel Log'!$A:$B,2,FALSE())=3),IF(G13=125,4,IF(G13=90,15,IF(G13=60,50,IF(G13=40,96,"?")))),IF(AND(F13="0.5-0.8 mm",VLOOKUP(A13,'Reel Log'!$A:$B,2,FALSE())=4),IF(G13=125,4,IF(G13=90,16,IF(G13=60,50,IF(G13=40,96,"?")))),IF(AND(F13="0.5-0.8 mm",VLOOKUP(A13,'Reel Log'!$A:$B,2,FALSE())=5),IF(G13=125,4,IF(G13=90,16,IF(G13=60,50,IF(G13=40,96,"?")))),IF(AND(F13="0.5-0.8 mm",TEXT(VLOOKUP(A13,'Reel Log'!$A:$B,2,FALSE()),"@")="5a"),IF(G13=125,4,IF(G13=90,16,IF(G13=60,50,IF(G13=40,96,"?")))),IF(AND(F13="0.8-1.4 mm",VLOOKUP(A13,'Reel Log'!$A:$B,2,FALSE())=2),"N/A",IF(AND(F13="0.8-1.4 mm",TEXT(VLOOKUP(A13,'Reel Log'!$A:$B,2,FALSE()),"@")="2a"),IF(G13=125,8,IF(G13=90,25,IF(G13=60,100,IF(G13=40,192,"?")))),IF(AND(F13="0.8-1.4 mm",VLOOKUP(A13,'Reel Log'!$A:$B,2,FALSE())=3),IF(G13=125,8,IF(G13=90,25,IF(G13=60,100,IF(G13=40,192,"?")))),IF(AND(F13="0.8-1.4 mm",VLOOKUP(A13,'Reel Log'!$A:$B,2,FALSE())=4),IF(G13=125,9,IF(G13=90,27,IF(G13=60,113,IF(G13=40,240,"?")))),IF(AND(F13="0.8-1.4 mm",VLOOKUP(A13,'Reel Log'!$A:$B,2,FALSE())=5),IF(G13=125,10,IF(G13=90,28,IF(G13=60,126,IF(G13=40,264,"?")))),IF(AND(F13="0.8-1.4 mm",TEXT(VLOOKUP(A13,'Reel Log'!$A:$B,2,FALSE()),"@")="5a"),IF(G13=125,11,IF(G13=90,30,IF(G13=60,138,IF(G13=40,288,"?")))),IF(AND(F13="1.4-2.0 mm",VLOOKUP(A13,'Reel Log'!$A:$B,2,FALSE())=2),IF(G13=125,18,IF(G13=90,65,IF(G13=60,226,IF(G13=40,600,"?")))),IF(AND(F13="1.4-2.0 mm",TEXT(VLOOKUP(A13,'Reel Log'!$A:$B,2,FALSE()),"@")="2a"),IF(G13=125,21,IF(G13=90,72,IF(G13=60,264,IF(G13=40,696,"?")))),IF(AND(F13="1.4-2.0 mm",VLOOKUP(A13,'Reel Log'!$A:$B,2,FALSE())=3),IF(G13=125,27,IF(G13=90,96,IF(G13=60,339,IF(G13=40,888,"?")))),IF(AND(F13="1.4-2.0 mm",VLOOKUP(A13,'Reel Log'!$A:$B,2,FALSE())=4),IF(G13=125,34,IF(G13=90,120,IF(G13=60,427,IF(G13=40,1128,"?")))),IF(AND(F13="1.4-2.0 mm",VLOOKUP(A13,'Reel Log'!$A:$B,2,FALSE())=5),IF(G13=125,40,IF(G13=90,144,IF(G13=60,502,IF(G13=40,1368,"?")))),IF(AND(F13="1.4-2.0 mm",TEXT(VLOOKUP(A13,'Reel Log'!$A:$B,2,FALSE()),"@")="5a"),IF(G13=125,48,IF(G13=90,192,IF(G13=60,603,IF(G13=40,1896,"?")))),IF(AND(F13="&gt;2.0 mm",VLOOKUP(A13,'Reel Log'!$A:$B,2,FALSE())=2),IF(G13=125,48,IF(G13=90,240,IF(G13=60,603,IF(G13=40,1896,"?")))),IF(AND(F13="&gt;2.0 mm",TEXT(VLOOKUP(A13,'Reel Log'!$A:$B,2,FALSE()),"@")="2a"),IF(G13=125,48,IF(G13=90,240,IF(G13=60,603,IF(G13=40,1896,"?")))),IF(AND(F13="&gt;2.0 mm",VLOOKUP(A13,'Reel Log'!$A:$B,2,FALSE())=3),IF(G13=125,48,IF(G13=90,240,IF(G13=60,603,IF(G13=40,1896,"?")))),IF(AND(F13="&gt;2.0 mm",VLOOKUP(A13,'Reel Log'!$A:$B,2,FALSE())=4),IF(G13=125,48,IF(G13=90,240,IF(G13=60,603,IF(G13=40,1896,"?")))),IF(AND(F13="&gt;2.0 mm",VLOOKUP(A13,'Reel Log'!$A:$B,2,FALSE())=5),IF(G13=125,48,IF(G13=90,240,IF(G13=60,603,IF(G13=40,1896,"?")))),IF(AND(F13="&gt;2.0 mm",TEXT(VLOOKUP(A13,'Reel Log'!$A:$B,2,FALSE()),"@")="5a"),IF(G13=125,48,IF(G13=90,240,IF(G13=60,603,IF(G13=40,1896,"?")))),"?"))))))))))))))))))))))))))))))))),"")</f>
        <v/>
      </c>
      <c r="J13" s="16" t="str">
        <f aca="false">IFERROR(IF(A13="","",IF(OR(I13="",I13="?"),"", IF(I13="N/A",IF(A13="","",IF(VLOOKUP(A13,'Reel Log'!$A:$B,2,FALSE())=1,99999,IF(VLOOKUP(A13,'Reel Log'!$A:$B,2,FALSE())=2,672,IF(TEXT(VLOOKUP(A13,'Reel Log'!$A:$B,2,FALSE()),"@")="2a",336,IF(VLOOKUP(A13,'Reel Log'!$A:$B,2,FALSE())=3,168,IF(VLOOKUP(A13,'Reel Log'!$A:$B,2,FALSE())=4,72,IF(VLOOKUP(A13,'Reel Log'!$A:$B,2,FALSE())=5,48,IF(TEXT(VLOOKUP(A13,'Reel Log'!$A:$B,2,FALSE()),"@")="5a",24,0)))))))),IF(ISNUMBER(H13),IF(H13&gt;=I13,IF(A13="","",IF(VLOOKUP(A13,'Reel Log'!$A:$B,2,FALSE())=1,99999,IF(VLOOKUP(A13,'Reel Log'!$A:$B,2,FALSE())=2,672,IF(TEXT(VLOOKUP(A13,'Reel Log'!$A:$B,2,FALSE()),"@")="2a",336,IF(VLOOKUP(A13,'Reel Log'!$A:$B,2,FALSE())=3,168,IF(VLOOKUP(A13,'Reel Log'!$A:$B,2,FALSE())=4,72,IF(VLOOKUP(A13,'Reel Log'!$A:$B,2,FALSE())=5,48,IF(TEXT(VLOOKUP(A13,'Reel Log'!$A:$B,2,FALSE()),"@")="5a",24,0)))))))),0),"")))),"")</f>
        <v/>
      </c>
      <c r="K13" s="38"/>
      <c r="L13" s="38"/>
    </row>
    <row r="14" customFormat="false" ht="15" hidden="false" customHeight="false" outlineLevel="0" collapsed="false">
      <c r="A14" s="38"/>
      <c r="B14" s="43"/>
      <c r="C14" s="44"/>
      <c r="D14" s="43"/>
      <c r="E14" s="44"/>
      <c r="F14" s="38"/>
      <c r="G14" s="38"/>
      <c r="H14" s="17" t="str">
        <f aca="false">IFERROR(IF(OR(B14="",C14="",D14="",E14=""),"",((D14+E14)-(B14+C14))*24),"")</f>
        <v/>
      </c>
      <c r="I14" s="16" t="str">
        <f aca="false">IFERROR(IF(OR(A14="",F14="",G14=""),"",IF(VLOOKUP(A14,'Reel Log'!$A:$B,2,FALSE())=1,"N/A",IF(VLOOKUP(A14,'Reel Log'!$A:$B,2,FALSE())=6,"N/A",IF(AND(F14="&lt;0.5 mm",VLOOKUP(A14,'Reel Log'!$A:$B,2,FALSE())=2),"N/A",IF(AND(F14="&lt;0.5 mm",TEXT(VLOOKUP(A14,'Reel Log'!$A:$B,2,FALSE()),"@")="2a"),"N/A",IF(AND(F14="&lt;0.5 mm",VLOOKUP(A14,'Reel Log'!$A:$B,2,FALSE())=3),"N/A",IF(AND(F14="&lt;0.5 mm",VLOOKUP(A14,'Reel Log'!$A:$B,2,FALSE())=4),"N/A",IF(AND(F14="&lt;0.5 mm",VLOOKUP(A14,'Reel Log'!$A:$B,2,FALSE())=5),"N/A",IF(AND(F14="&lt;0.5 mm",TEXT(VLOOKUP(A14,'Reel Log'!$A:$B,2,FALSE()),"@")="5a"),"N/A",IF(AND(F14="0.5-0.8 mm",VLOOKUP(A14,'Reel Log'!$A:$B,2,FALSE())=2),"N/A",IF(AND(F14="0.5-0.8 mm",TEXT(VLOOKUP(A14,'Reel Log'!$A:$B,2,FALSE()),"@")="2a"),IF(G14=125,4,IF(G14=90,15,IF(G14=60,50,IF(G14=40,96,"?")))),IF(AND(F14="0.5-0.8 mm",VLOOKUP(A14,'Reel Log'!$A:$B,2,FALSE())=3),IF(G14=125,4,IF(G14=90,15,IF(G14=60,50,IF(G14=40,96,"?")))),IF(AND(F14="0.5-0.8 mm",VLOOKUP(A14,'Reel Log'!$A:$B,2,FALSE())=4),IF(G14=125,4,IF(G14=90,16,IF(G14=60,50,IF(G14=40,96,"?")))),IF(AND(F14="0.5-0.8 mm",VLOOKUP(A14,'Reel Log'!$A:$B,2,FALSE())=5),IF(G14=125,4,IF(G14=90,16,IF(G14=60,50,IF(G14=40,96,"?")))),IF(AND(F14="0.5-0.8 mm",TEXT(VLOOKUP(A14,'Reel Log'!$A:$B,2,FALSE()),"@")="5a"),IF(G14=125,4,IF(G14=90,16,IF(G14=60,50,IF(G14=40,96,"?")))),IF(AND(F14="0.8-1.4 mm",VLOOKUP(A14,'Reel Log'!$A:$B,2,FALSE())=2),"N/A",IF(AND(F14="0.8-1.4 mm",TEXT(VLOOKUP(A14,'Reel Log'!$A:$B,2,FALSE()),"@")="2a"),IF(G14=125,8,IF(G14=90,25,IF(G14=60,100,IF(G14=40,192,"?")))),IF(AND(F14="0.8-1.4 mm",VLOOKUP(A14,'Reel Log'!$A:$B,2,FALSE())=3),IF(G14=125,8,IF(G14=90,25,IF(G14=60,100,IF(G14=40,192,"?")))),IF(AND(F14="0.8-1.4 mm",VLOOKUP(A14,'Reel Log'!$A:$B,2,FALSE())=4),IF(G14=125,9,IF(G14=90,27,IF(G14=60,113,IF(G14=40,240,"?")))),IF(AND(F14="0.8-1.4 mm",VLOOKUP(A14,'Reel Log'!$A:$B,2,FALSE())=5),IF(G14=125,10,IF(G14=90,28,IF(G14=60,126,IF(G14=40,264,"?")))),IF(AND(F14="0.8-1.4 mm",TEXT(VLOOKUP(A14,'Reel Log'!$A:$B,2,FALSE()),"@")="5a"),IF(G14=125,11,IF(G14=90,30,IF(G14=60,138,IF(G14=40,288,"?")))),IF(AND(F14="1.4-2.0 mm",VLOOKUP(A14,'Reel Log'!$A:$B,2,FALSE())=2),IF(G14=125,18,IF(G14=90,65,IF(G14=60,226,IF(G14=40,600,"?")))),IF(AND(F14="1.4-2.0 mm",TEXT(VLOOKUP(A14,'Reel Log'!$A:$B,2,FALSE()),"@")="2a"),IF(G14=125,21,IF(G14=90,72,IF(G14=60,264,IF(G14=40,696,"?")))),IF(AND(F14="1.4-2.0 mm",VLOOKUP(A14,'Reel Log'!$A:$B,2,FALSE())=3),IF(G14=125,27,IF(G14=90,96,IF(G14=60,339,IF(G14=40,888,"?")))),IF(AND(F14="1.4-2.0 mm",VLOOKUP(A14,'Reel Log'!$A:$B,2,FALSE())=4),IF(G14=125,34,IF(G14=90,120,IF(G14=60,427,IF(G14=40,1128,"?")))),IF(AND(F14="1.4-2.0 mm",VLOOKUP(A14,'Reel Log'!$A:$B,2,FALSE())=5),IF(G14=125,40,IF(G14=90,144,IF(G14=60,502,IF(G14=40,1368,"?")))),IF(AND(F14="1.4-2.0 mm",TEXT(VLOOKUP(A14,'Reel Log'!$A:$B,2,FALSE()),"@")="5a"),IF(G14=125,48,IF(G14=90,192,IF(G14=60,603,IF(G14=40,1896,"?")))),IF(AND(F14="&gt;2.0 mm",VLOOKUP(A14,'Reel Log'!$A:$B,2,FALSE())=2),IF(G14=125,48,IF(G14=90,240,IF(G14=60,603,IF(G14=40,1896,"?")))),IF(AND(F14="&gt;2.0 mm",TEXT(VLOOKUP(A14,'Reel Log'!$A:$B,2,FALSE()),"@")="2a"),IF(G14=125,48,IF(G14=90,240,IF(G14=60,603,IF(G14=40,1896,"?")))),IF(AND(F14="&gt;2.0 mm",VLOOKUP(A14,'Reel Log'!$A:$B,2,FALSE())=3),IF(G14=125,48,IF(G14=90,240,IF(G14=60,603,IF(G14=40,1896,"?")))),IF(AND(F14="&gt;2.0 mm",VLOOKUP(A14,'Reel Log'!$A:$B,2,FALSE())=4),IF(G14=125,48,IF(G14=90,240,IF(G14=60,603,IF(G14=40,1896,"?")))),IF(AND(F14="&gt;2.0 mm",VLOOKUP(A14,'Reel Log'!$A:$B,2,FALSE())=5),IF(G14=125,48,IF(G14=90,240,IF(G14=60,603,IF(G14=40,1896,"?")))),IF(AND(F14="&gt;2.0 mm",TEXT(VLOOKUP(A14,'Reel Log'!$A:$B,2,FALSE()),"@")="5a"),IF(G14=125,48,IF(G14=90,240,IF(G14=60,603,IF(G14=40,1896,"?")))),"?"))))))))))))))))))))))))))))))))),"")</f>
        <v/>
      </c>
      <c r="J14" s="16" t="str">
        <f aca="false">IFERROR(IF(A14="","",IF(OR(I14="",I14="?"),"", IF(I14="N/A",IF(A14="","",IF(VLOOKUP(A14,'Reel Log'!$A:$B,2,FALSE())=1,99999,IF(VLOOKUP(A14,'Reel Log'!$A:$B,2,FALSE())=2,672,IF(TEXT(VLOOKUP(A14,'Reel Log'!$A:$B,2,FALSE()),"@")="2a",336,IF(VLOOKUP(A14,'Reel Log'!$A:$B,2,FALSE())=3,168,IF(VLOOKUP(A14,'Reel Log'!$A:$B,2,FALSE())=4,72,IF(VLOOKUP(A14,'Reel Log'!$A:$B,2,FALSE())=5,48,IF(TEXT(VLOOKUP(A14,'Reel Log'!$A:$B,2,FALSE()),"@")="5a",24,0)))))))),IF(ISNUMBER(H14),IF(H14&gt;=I14,IF(A14="","",IF(VLOOKUP(A14,'Reel Log'!$A:$B,2,FALSE())=1,99999,IF(VLOOKUP(A14,'Reel Log'!$A:$B,2,FALSE())=2,672,IF(TEXT(VLOOKUP(A14,'Reel Log'!$A:$B,2,FALSE()),"@")="2a",336,IF(VLOOKUP(A14,'Reel Log'!$A:$B,2,FALSE())=3,168,IF(VLOOKUP(A14,'Reel Log'!$A:$B,2,FALSE())=4,72,IF(VLOOKUP(A14,'Reel Log'!$A:$B,2,FALSE())=5,48,IF(TEXT(VLOOKUP(A14,'Reel Log'!$A:$B,2,FALSE()),"@")="5a",24,0)))))))),0),"")))),"")</f>
        <v/>
      </c>
      <c r="K14" s="38"/>
      <c r="L14" s="38"/>
    </row>
    <row r="15" customFormat="false" ht="15" hidden="false" customHeight="false" outlineLevel="0" collapsed="false">
      <c r="A15" s="38"/>
      <c r="B15" s="43"/>
      <c r="C15" s="44"/>
      <c r="D15" s="43"/>
      <c r="E15" s="44"/>
      <c r="F15" s="38"/>
      <c r="G15" s="38"/>
      <c r="H15" s="17" t="str">
        <f aca="false">IFERROR(IF(OR(B15="",C15="",D15="",E15=""),"",((D15+E15)-(B15+C15))*24),"")</f>
        <v/>
      </c>
      <c r="I15" s="16" t="str">
        <f aca="false">IFERROR(IF(OR(A15="",F15="",G15=""),"",IF(VLOOKUP(A15,'Reel Log'!$A:$B,2,FALSE())=1,"N/A",IF(VLOOKUP(A15,'Reel Log'!$A:$B,2,FALSE())=6,"N/A",IF(AND(F15="&lt;0.5 mm",VLOOKUP(A15,'Reel Log'!$A:$B,2,FALSE())=2),"N/A",IF(AND(F15="&lt;0.5 mm",TEXT(VLOOKUP(A15,'Reel Log'!$A:$B,2,FALSE()),"@")="2a"),"N/A",IF(AND(F15="&lt;0.5 mm",VLOOKUP(A15,'Reel Log'!$A:$B,2,FALSE())=3),"N/A",IF(AND(F15="&lt;0.5 mm",VLOOKUP(A15,'Reel Log'!$A:$B,2,FALSE())=4),"N/A",IF(AND(F15="&lt;0.5 mm",VLOOKUP(A15,'Reel Log'!$A:$B,2,FALSE())=5),"N/A",IF(AND(F15="&lt;0.5 mm",TEXT(VLOOKUP(A15,'Reel Log'!$A:$B,2,FALSE()),"@")="5a"),"N/A",IF(AND(F15="0.5-0.8 mm",VLOOKUP(A15,'Reel Log'!$A:$B,2,FALSE())=2),"N/A",IF(AND(F15="0.5-0.8 mm",TEXT(VLOOKUP(A15,'Reel Log'!$A:$B,2,FALSE()),"@")="2a"),IF(G15=125,4,IF(G15=90,15,IF(G15=60,50,IF(G15=40,96,"?")))),IF(AND(F15="0.5-0.8 mm",VLOOKUP(A15,'Reel Log'!$A:$B,2,FALSE())=3),IF(G15=125,4,IF(G15=90,15,IF(G15=60,50,IF(G15=40,96,"?")))),IF(AND(F15="0.5-0.8 mm",VLOOKUP(A15,'Reel Log'!$A:$B,2,FALSE())=4),IF(G15=125,4,IF(G15=90,16,IF(G15=60,50,IF(G15=40,96,"?")))),IF(AND(F15="0.5-0.8 mm",VLOOKUP(A15,'Reel Log'!$A:$B,2,FALSE())=5),IF(G15=125,4,IF(G15=90,16,IF(G15=60,50,IF(G15=40,96,"?")))),IF(AND(F15="0.5-0.8 mm",TEXT(VLOOKUP(A15,'Reel Log'!$A:$B,2,FALSE()),"@")="5a"),IF(G15=125,4,IF(G15=90,16,IF(G15=60,50,IF(G15=40,96,"?")))),IF(AND(F15="0.8-1.4 mm",VLOOKUP(A15,'Reel Log'!$A:$B,2,FALSE())=2),"N/A",IF(AND(F15="0.8-1.4 mm",TEXT(VLOOKUP(A15,'Reel Log'!$A:$B,2,FALSE()),"@")="2a"),IF(G15=125,8,IF(G15=90,25,IF(G15=60,100,IF(G15=40,192,"?")))),IF(AND(F15="0.8-1.4 mm",VLOOKUP(A15,'Reel Log'!$A:$B,2,FALSE())=3),IF(G15=125,8,IF(G15=90,25,IF(G15=60,100,IF(G15=40,192,"?")))),IF(AND(F15="0.8-1.4 mm",VLOOKUP(A15,'Reel Log'!$A:$B,2,FALSE())=4),IF(G15=125,9,IF(G15=90,27,IF(G15=60,113,IF(G15=40,240,"?")))),IF(AND(F15="0.8-1.4 mm",VLOOKUP(A15,'Reel Log'!$A:$B,2,FALSE())=5),IF(G15=125,10,IF(G15=90,28,IF(G15=60,126,IF(G15=40,264,"?")))),IF(AND(F15="0.8-1.4 mm",TEXT(VLOOKUP(A15,'Reel Log'!$A:$B,2,FALSE()),"@")="5a"),IF(G15=125,11,IF(G15=90,30,IF(G15=60,138,IF(G15=40,288,"?")))),IF(AND(F15="1.4-2.0 mm",VLOOKUP(A15,'Reel Log'!$A:$B,2,FALSE())=2),IF(G15=125,18,IF(G15=90,65,IF(G15=60,226,IF(G15=40,600,"?")))),IF(AND(F15="1.4-2.0 mm",TEXT(VLOOKUP(A15,'Reel Log'!$A:$B,2,FALSE()),"@")="2a"),IF(G15=125,21,IF(G15=90,72,IF(G15=60,264,IF(G15=40,696,"?")))),IF(AND(F15="1.4-2.0 mm",VLOOKUP(A15,'Reel Log'!$A:$B,2,FALSE())=3),IF(G15=125,27,IF(G15=90,96,IF(G15=60,339,IF(G15=40,888,"?")))),IF(AND(F15="1.4-2.0 mm",VLOOKUP(A15,'Reel Log'!$A:$B,2,FALSE())=4),IF(G15=125,34,IF(G15=90,120,IF(G15=60,427,IF(G15=40,1128,"?")))),IF(AND(F15="1.4-2.0 mm",VLOOKUP(A15,'Reel Log'!$A:$B,2,FALSE())=5),IF(G15=125,40,IF(G15=90,144,IF(G15=60,502,IF(G15=40,1368,"?")))),IF(AND(F15="1.4-2.0 mm",TEXT(VLOOKUP(A15,'Reel Log'!$A:$B,2,FALSE()),"@")="5a"),IF(G15=125,48,IF(G15=90,192,IF(G15=60,603,IF(G15=40,1896,"?")))),IF(AND(F15="&gt;2.0 mm",VLOOKUP(A15,'Reel Log'!$A:$B,2,FALSE())=2),IF(G15=125,48,IF(G15=90,240,IF(G15=60,603,IF(G15=40,1896,"?")))),IF(AND(F15="&gt;2.0 mm",TEXT(VLOOKUP(A15,'Reel Log'!$A:$B,2,FALSE()),"@")="2a"),IF(G15=125,48,IF(G15=90,240,IF(G15=60,603,IF(G15=40,1896,"?")))),IF(AND(F15="&gt;2.0 mm",VLOOKUP(A15,'Reel Log'!$A:$B,2,FALSE())=3),IF(G15=125,48,IF(G15=90,240,IF(G15=60,603,IF(G15=40,1896,"?")))),IF(AND(F15="&gt;2.0 mm",VLOOKUP(A15,'Reel Log'!$A:$B,2,FALSE())=4),IF(G15=125,48,IF(G15=90,240,IF(G15=60,603,IF(G15=40,1896,"?")))),IF(AND(F15="&gt;2.0 mm",VLOOKUP(A15,'Reel Log'!$A:$B,2,FALSE())=5),IF(G15=125,48,IF(G15=90,240,IF(G15=60,603,IF(G15=40,1896,"?")))),IF(AND(F15="&gt;2.0 mm",TEXT(VLOOKUP(A15,'Reel Log'!$A:$B,2,FALSE()),"@")="5a"),IF(G15=125,48,IF(G15=90,240,IF(G15=60,603,IF(G15=40,1896,"?")))),"?"))))))))))))))))))))))))))))))))),"")</f>
        <v/>
      </c>
      <c r="J15" s="16" t="str">
        <f aca="false">IFERROR(IF(A15="","",IF(OR(I15="",I15="?"),"", IF(I15="N/A",IF(A15="","",IF(VLOOKUP(A15,'Reel Log'!$A:$B,2,FALSE())=1,99999,IF(VLOOKUP(A15,'Reel Log'!$A:$B,2,FALSE())=2,672,IF(TEXT(VLOOKUP(A15,'Reel Log'!$A:$B,2,FALSE()),"@")="2a",336,IF(VLOOKUP(A15,'Reel Log'!$A:$B,2,FALSE())=3,168,IF(VLOOKUP(A15,'Reel Log'!$A:$B,2,FALSE())=4,72,IF(VLOOKUP(A15,'Reel Log'!$A:$B,2,FALSE())=5,48,IF(TEXT(VLOOKUP(A15,'Reel Log'!$A:$B,2,FALSE()),"@")="5a",24,0)))))))),IF(ISNUMBER(H15),IF(H15&gt;=I15,IF(A15="","",IF(VLOOKUP(A15,'Reel Log'!$A:$B,2,FALSE())=1,99999,IF(VLOOKUP(A15,'Reel Log'!$A:$B,2,FALSE())=2,672,IF(TEXT(VLOOKUP(A15,'Reel Log'!$A:$B,2,FALSE()),"@")="2a",336,IF(VLOOKUP(A15,'Reel Log'!$A:$B,2,FALSE())=3,168,IF(VLOOKUP(A15,'Reel Log'!$A:$B,2,FALSE())=4,72,IF(VLOOKUP(A15,'Reel Log'!$A:$B,2,FALSE())=5,48,IF(TEXT(VLOOKUP(A15,'Reel Log'!$A:$B,2,FALSE()),"@")="5a",24,0)))))))),0),"")))),"")</f>
        <v/>
      </c>
      <c r="K15" s="38"/>
      <c r="L15" s="38"/>
    </row>
    <row r="16" customFormat="false" ht="15" hidden="false" customHeight="false" outlineLevel="0" collapsed="false">
      <c r="A16" s="38"/>
      <c r="B16" s="43"/>
      <c r="C16" s="44"/>
      <c r="D16" s="43"/>
      <c r="E16" s="44"/>
      <c r="F16" s="38"/>
      <c r="G16" s="38"/>
      <c r="H16" s="17" t="str">
        <f aca="false">IFERROR(IF(OR(B16="",C16="",D16="",E16=""),"",((D16+E16)-(B16+C16))*24),"")</f>
        <v/>
      </c>
      <c r="I16" s="16" t="str">
        <f aca="false">IFERROR(IF(OR(A16="",F16="",G16=""),"",IF(VLOOKUP(A16,'Reel Log'!$A:$B,2,FALSE())=1,"N/A",IF(VLOOKUP(A16,'Reel Log'!$A:$B,2,FALSE())=6,"N/A",IF(AND(F16="&lt;0.5 mm",VLOOKUP(A16,'Reel Log'!$A:$B,2,FALSE())=2),"N/A",IF(AND(F16="&lt;0.5 mm",TEXT(VLOOKUP(A16,'Reel Log'!$A:$B,2,FALSE()),"@")="2a"),"N/A",IF(AND(F16="&lt;0.5 mm",VLOOKUP(A16,'Reel Log'!$A:$B,2,FALSE())=3),"N/A",IF(AND(F16="&lt;0.5 mm",VLOOKUP(A16,'Reel Log'!$A:$B,2,FALSE())=4),"N/A",IF(AND(F16="&lt;0.5 mm",VLOOKUP(A16,'Reel Log'!$A:$B,2,FALSE())=5),"N/A",IF(AND(F16="&lt;0.5 mm",TEXT(VLOOKUP(A16,'Reel Log'!$A:$B,2,FALSE()),"@")="5a"),"N/A",IF(AND(F16="0.5-0.8 mm",VLOOKUP(A16,'Reel Log'!$A:$B,2,FALSE())=2),"N/A",IF(AND(F16="0.5-0.8 mm",TEXT(VLOOKUP(A16,'Reel Log'!$A:$B,2,FALSE()),"@")="2a"),IF(G16=125,4,IF(G16=90,15,IF(G16=60,50,IF(G16=40,96,"?")))),IF(AND(F16="0.5-0.8 mm",VLOOKUP(A16,'Reel Log'!$A:$B,2,FALSE())=3),IF(G16=125,4,IF(G16=90,15,IF(G16=60,50,IF(G16=40,96,"?")))),IF(AND(F16="0.5-0.8 mm",VLOOKUP(A16,'Reel Log'!$A:$B,2,FALSE())=4),IF(G16=125,4,IF(G16=90,16,IF(G16=60,50,IF(G16=40,96,"?")))),IF(AND(F16="0.5-0.8 mm",VLOOKUP(A16,'Reel Log'!$A:$B,2,FALSE())=5),IF(G16=125,4,IF(G16=90,16,IF(G16=60,50,IF(G16=40,96,"?")))),IF(AND(F16="0.5-0.8 mm",TEXT(VLOOKUP(A16,'Reel Log'!$A:$B,2,FALSE()),"@")="5a"),IF(G16=125,4,IF(G16=90,16,IF(G16=60,50,IF(G16=40,96,"?")))),IF(AND(F16="0.8-1.4 mm",VLOOKUP(A16,'Reel Log'!$A:$B,2,FALSE())=2),"N/A",IF(AND(F16="0.8-1.4 mm",TEXT(VLOOKUP(A16,'Reel Log'!$A:$B,2,FALSE()),"@")="2a"),IF(G16=125,8,IF(G16=90,25,IF(G16=60,100,IF(G16=40,192,"?")))),IF(AND(F16="0.8-1.4 mm",VLOOKUP(A16,'Reel Log'!$A:$B,2,FALSE())=3),IF(G16=125,8,IF(G16=90,25,IF(G16=60,100,IF(G16=40,192,"?")))),IF(AND(F16="0.8-1.4 mm",VLOOKUP(A16,'Reel Log'!$A:$B,2,FALSE())=4),IF(G16=125,9,IF(G16=90,27,IF(G16=60,113,IF(G16=40,240,"?")))),IF(AND(F16="0.8-1.4 mm",VLOOKUP(A16,'Reel Log'!$A:$B,2,FALSE())=5),IF(G16=125,10,IF(G16=90,28,IF(G16=60,126,IF(G16=40,264,"?")))),IF(AND(F16="0.8-1.4 mm",TEXT(VLOOKUP(A16,'Reel Log'!$A:$B,2,FALSE()),"@")="5a"),IF(G16=125,11,IF(G16=90,30,IF(G16=60,138,IF(G16=40,288,"?")))),IF(AND(F16="1.4-2.0 mm",VLOOKUP(A16,'Reel Log'!$A:$B,2,FALSE())=2),IF(G16=125,18,IF(G16=90,65,IF(G16=60,226,IF(G16=40,600,"?")))),IF(AND(F16="1.4-2.0 mm",TEXT(VLOOKUP(A16,'Reel Log'!$A:$B,2,FALSE()),"@")="2a"),IF(G16=125,21,IF(G16=90,72,IF(G16=60,264,IF(G16=40,696,"?")))),IF(AND(F16="1.4-2.0 mm",VLOOKUP(A16,'Reel Log'!$A:$B,2,FALSE())=3),IF(G16=125,27,IF(G16=90,96,IF(G16=60,339,IF(G16=40,888,"?")))),IF(AND(F16="1.4-2.0 mm",VLOOKUP(A16,'Reel Log'!$A:$B,2,FALSE())=4),IF(G16=125,34,IF(G16=90,120,IF(G16=60,427,IF(G16=40,1128,"?")))),IF(AND(F16="1.4-2.0 mm",VLOOKUP(A16,'Reel Log'!$A:$B,2,FALSE())=5),IF(G16=125,40,IF(G16=90,144,IF(G16=60,502,IF(G16=40,1368,"?")))),IF(AND(F16="1.4-2.0 mm",TEXT(VLOOKUP(A16,'Reel Log'!$A:$B,2,FALSE()),"@")="5a"),IF(G16=125,48,IF(G16=90,192,IF(G16=60,603,IF(G16=40,1896,"?")))),IF(AND(F16="&gt;2.0 mm",VLOOKUP(A16,'Reel Log'!$A:$B,2,FALSE())=2),IF(G16=125,48,IF(G16=90,240,IF(G16=60,603,IF(G16=40,1896,"?")))),IF(AND(F16="&gt;2.0 mm",TEXT(VLOOKUP(A16,'Reel Log'!$A:$B,2,FALSE()),"@")="2a"),IF(G16=125,48,IF(G16=90,240,IF(G16=60,603,IF(G16=40,1896,"?")))),IF(AND(F16="&gt;2.0 mm",VLOOKUP(A16,'Reel Log'!$A:$B,2,FALSE())=3),IF(G16=125,48,IF(G16=90,240,IF(G16=60,603,IF(G16=40,1896,"?")))),IF(AND(F16="&gt;2.0 mm",VLOOKUP(A16,'Reel Log'!$A:$B,2,FALSE())=4),IF(G16=125,48,IF(G16=90,240,IF(G16=60,603,IF(G16=40,1896,"?")))),IF(AND(F16="&gt;2.0 mm",VLOOKUP(A16,'Reel Log'!$A:$B,2,FALSE())=5),IF(G16=125,48,IF(G16=90,240,IF(G16=60,603,IF(G16=40,1896,"?")))),IF(AND(F16="&gt;2.0 mm",TEXT(VLOOKUP(A16,'Reel Log'!$A:$B,2,FALSE()),"@")="5a"),IF(G16=125,48,IF(G16=90,240,IF(G16=60,603,IF(G16=40,1896,"?")))),"?"))))))))))))))))))))))))))))))))),"")</f>
        <v/>
      </c>
      <c r="J16" s="16" t="str">
        <f aca="false">IFERROR(IF(A16="","",IF(OR(I16="",I16="?"),"", IF(I16="N/A",IF(A16="","",IF(VLOOKUP(A16,'Reel Log'!$A:$B,2,FALSE())=1,99999,IF(VLOOKUP(A16,'Reel Log'!$A:$B,2,FALSE())=2,672,IF(TEXT(VLOOKUP(A16,'Reel Log'!$A:$B,2,FALSE()),"@")="2a",336,IF(VLOOKUP(A16,'Reel Log'!$A:$B,2,FALSE())=3,168,IF(VLOOKUP(A16,'Reel Log'!$A:$B,2,FALSE())=4,72,IF(VLOOKUP(A16,'Reel Log'!$A:$B,2,FALSE())=5,48,IF(TEXT(VLOOKUP(A16,'Reel Log'!$A:$B,2,FALSE()),"@")="5a",24,0)))))))),IF(ISNUMBER(H16),IF(H16&gt;=I16,IF(A16="","",IF(VLOOKUP(A16,'Reel Log'!$A:$B,2,FALSE())=1,99999,IF(VLOOKUP(A16,'Reel Log'!$A:$B,2,FALSE())=2,672,IF(TEXT(VLOOKUP(A16,'Reel Log'!$A:$B,2,FALSE()),"@")="2a",336,IF(VLOOKUP(A16,'Reel Log'!$A:$B,2,FALSE())=3,168,IF(VLOOKUP(A16,'Reel Log'!$A:$B,2,FALSE())=4,72,IF(VLOOKUP(A16,'Reel Log'!$A:$B,2,FALSE())=5,48,IF(TEXT(VLOOKUP(A16,'Reel Log'!$A:$B,2,FALSE()),"@")="5a",24,0)))))))),0),"")))),"")</f>
        <v/>
      </c>
      <c r="K16" s="38"/>
      <c r="L16" s="38"/>
    </row>
    <row r="17" customFormat="false" ht="15" hidden="false" customHeight="false" outlineLevel="0" collapsed="false">
      <c r="A17" s="38"/>
      <c r="B17" s="43"/>
      <c r="C17" s="44"/>
      <c r="D17" s="43"/>
      <c r="E17" s="44"/>
      <c r="F17" s="38"/>
      <c r="G17" s="38"/>
      <c r="H17" s="17" t="str">
        <f aca="false">IFERROR(IF(OR(B17="",C17="",D17="",E17=""),"",((D17+E17)-(B17+C17))*24),"")</f>
        <v/>
      </c>
      <c r="I17" s="16" t="str">
        <f aca="false">IFERROR(IF(OR(A17="",F17="",G17=""),"",IF(VLOOKUP(A17,'Reel Log'!$A:$B,2,FALSE())=1,"N/A",IF(VLOOKUP(A17,'Reel Log'!$A:$B,2,FALSE())=6,"N/A",IF(AND(F17="&lt;0.5 mm",VLOOKUP(A17,'Reel Log'!$A:$B,2,FALSE())=2),"N/A",IF(AND(F17="&lt;0.5 mm",TEXT(VLOOKUP(A17,'Reel Log'!$A:$B,2,FALSE()),"@")="2a"),"N/A",IF(AND(F17="&lt;0.5 mm",VLOOKUP(A17,'Reel Log'!$A:$B,2,FALSE())=3),"N/A",IF(AND(F17="&lt;0.5 mm",VLOOKUP(A17,'Reel Log'!$A:$B,2,FALSE())=4),"N/A",IF(AND(F17="&lt;0.5 mm",VLOOKUP(A17,'Reel Log'!$A:$B,2,FALSE())=5),"N/A",IF(AND(F17="&lt;0.5 mm",TEXT(VLOOKUP(A17,'Reel Log'!$A:$B,2,FALSE()),"@")="5a"),"N/A",IF(AND(F17="0.5-0.8 mm",VLOOKUP(A17,'Reel Log'!$A:$B,2,FALSE())=2),"N/A",IF(AND(F17="0.5-0.8 mm",TEXT(VLOOKUP(A17,'Reel Log'!$A:$B,2,FALSE()),"@")="2a"),IF(G17=125,4,IF(G17=90,15,IF(G17=60,50,IF(G17=40,96,"?")))),IF(AND(F17="0.5-0.8 mm",VLOOKUP(A17,'Reel Log'!$A:$B,2,FALSE())=3),IF(G17=125,4,IF(G17=90,15,IF(G17=60,50,IF(G17=40,96,"?")))),IF(AND(F17="0.5-0.8 mm",VLOOKUP(A17,'Reel Log'!$A:$B,2,FALSE())=4),IF(G17=125,4,IF(G17=90,16,IF(G17=60,50,IF(G17=40,96,"?")))),IF(AND(F17="0.5-0.8 mm",VLOOKUP(A17,'Reel Log'!$A:$B,2,FALSE())=5),IF(G17=125,4,IF(G17=90,16,IF(G17=60,50,IF(G17=40,96,"?")))),IF(AND(F17="0.5-0.8 mm",TEXT(VLOOKUP(A17,'Reel Log'!$A:$B,2,FALSE()),"@")="5a"),IF(G17=125,4,IF(G17=90,16,IF(G17=60,50,IF(G17=40,96,"?")))),IF(AND(F17="0.8-1.4 mm",VLOOKUP(A17,'Reel Log'!$A:$B,2,FALSE())=2),"N/A",IF(AND(F17="0.8-1.4 mm",TEXT(VLOOKUP(A17,'Reel Log'!$A:$B,2,FALSE()),"@")="2a"),IF(G17=125,8,IF(G17=90,25,IF(G17=60,100,IF(G17=40,192,"?")))),IF(AND(F17="0.8-1.4 mm",VLOOKUP(A17,'Reel Log'!$A:$B,2,FALSE())=3),IF(G17=125,8,IF(G17=90,25,IF(G17=60,100,IF(G17=40,192,"?")))),IF(AND(F17="0.8-1.4 mm",VLOOKUP(A17,'Reel Log'!$A:$B,2,FALSE())=4),IF(G17=125,9,IF(G17=90,27,IF(G17=60,113,IF(G17=40,240,"?")))),IF(AND(F17="0.8-1.4 mm",VLOOKUP(A17,'Reel Log'!$A:$B,2,FALSE())=5),IF(G17=125,10,IF(G17=90,28,IF(G17=60,126,IF(G17=40,264,"?")))),IF(AND(F17="0.8-1.4 mm",TEXT(VLOOKUP(A17,'Reel Log'!$A:$B,2,FALSE()),"@")="5a"),IF(G17=125,11,IF(G17=90,30,IF(G17=60,138,IF(G17=40,288,"?")))),IF(AND(F17="1.4-2.0 mm",VLOOKUP(A17,'Reel Log'!$A:$B,2,FALSE())=2),IF(G17=125,18,IF(G17=90,65,IF(G17=60,226,IF(G17=40,600,"?")))),IF(AND(F17="1.4-2.0 mm",TEXT(VLOOKUP(A17,'Reel Log'!$A:$B,2,FALSE()),"@")="2a"),IF(G17=125,21,IF(G17=90,72,IF(G17=60,264,IF(G17=40,696,"?")))),IF(AND(F17="1.4-2.0 mm",VLOOKUP(A17,'Reel Log'!$A:$B,2,FALSE())=3),IF(G17=125,27,IF(G17=90,96,IF(G17=60,339,IF(G17=40,888,"?")))),IF(AND(F17="1.4-2.0 mm",VLOOKUP(A17,'Reel Log'!$A:$B,2,FALSE())=4),IF(G17=125,34,IF(G17=90,120,IF(G17=60,427,IF(G17=40,1128,"?")))),IF(AND(F17="1.4-2.0 mm",VLOOKUP(A17,'Reel Log'!$A:$B,2,FALSE())=5),IF(G17=125,40,IF(G17=90,144,IF(G17=60,502,IF(G17=40,1368,"?")))),IF(AND(F17="1.4-2.0 mm",TEXT(VLOOKUP(A17,'Reel Log'!$A:$B,2,FALSE()),"@")="5a"),IF(G17=125,48,IF(G17=90,192,IF(G17=60,603,IF(G17=40,1896,"?")))),IF(AND(F17="&gt;2.0 mm",VLOOKUP(A17,'Reel Log'!$A:$B,2,FALSE())=2),IF(G17=125,48,IF(G17=90,240,IF(G17=60,603,IF(G17=40,1896,"?")))),IF(AND(F17="&gt;2.0 mm",TEXT(VLOOKUP(A17,'Reel Log'!$A:$B,2,FALSE()),"@")="2a"),IF(G17=125,48,IF(G17=90,240,IF(G17=60,603,IF(G17=40,1896,"?")))),IF(AND(F17="&gt;2.0 mm",VLOOKUP(A17,'Reel Log'!$A:$B,2,FALSE())=3),IF(G17=125,48,IF(G17=90,240,IF(G17=60,603,IF(G17=40,1896,"?")))),IF(AND(F17="&gt;2.0 mm",VLOOKUP(A17,'Reel Log'!$A:$B,2,FALSE())=4),IF(G17=125,48,IF(G17=90,240,IF(G17=60,603,IF(G17=40,1896,"?")))),IF(AND(F17="&gt;2.0 mm",VLOOKUP(A17,'Reel Log'!$A:$B,2,FALSE())=5),IF(G17=125,48,IF(G17=90,240,IF(G17=60,603,IF(G17=40,1896,"?")))),IF(AND(F17="&gt;2.0 mm",TEXT(VLOOKUP(A17,'Reel Log'!$A:$B,2,FALSE()),"@")="5a"),IF(G17=125,48,IF(G17=90,240,IF(G17=60,603,IF(G17=40,1896,"?")))),"?"))))))))))))))))))))))))))))))))),"")</f>
        <v/>
      </c>
      <c r="J17" s="16" t="str">
        <f aca="false">IFERROR(IF(A17="","",IF(OR(I17="",I17="?"),"", IF(I17="N/A",IF(A17="","",IF(VLOOKUP(A17,'Reel Log'!$A:$B,2,FALSE())=1,99999,IF(VLOOKUP(A17,'Reel Log'!$A:$B,2,FALSE())=2,672,IF(TEXT(VLOOKUP(A17,'Reel Log'!$A:$B,2,FALSE()),"@")="2a",336,IF(VLOOKUP(A17,'Reel Log'!$A:$B,2,FALSE())=3,168,IF(VLOOKUP(A17,'Reel Log'!$A:$B,2,FALSE())=4,72,IF(VLOOKUP(A17,'Reel Log'!$A:$B,2,FALSE())=5,48,IF(TEXT(VLOOKUP(A17,'Reel Log'!$A:$B,2,FALSE()),"@")="5a",24,0)))))))),IF(ISNUMBER(H17),IF(H17&gt;=I17,IF(A17="","",IF(VLOOKUP(A17,'Reel Log'!$A:$B,2,FALSE())=1,99999,IF(VLOOKUP(A17,'Reel Log'!$A:$B,2,FALSE())=2,672,IF(TEXT(VLOOKUP(A17,'Reel Log'!$A:$B,2,FALSE()),"@")="2a",336,IF(VLOOKUP(A17,'Reel Log'!$A:$B,2,FALSE())=3,168,IF(VLOOKUP(A17,'Reel Log'!$A:$B,2,FALSE())=4,72,IF(VLOOKUP(A17,'Reel Log'!$A:$B,2,FALSE())=5,48,IF(TEXT(VLOOKUP(A17,'Reel Log'!$A:$B,2,FALSE()),"@")="5a",24,0)))))))),0),"")))),"")</f>
        <v/>
      </c>
      <c r="K17" s="38"/>
      <c r="L17" s="38"/>
    </row>
    <row r="18" customFormat="false" ht="15" hidden="false" customHeight="false" outlineLevel="0" collapsed="false">
      <c r="A18" s="38"/>
      <c r="B18" s="43"/>
      <c r="C18" s="44"/>
      <c r="D18" s="43"/>
      <c r="E18" s="44"/>
      <c r="F18" s="38"/>
      <c r="G18" s="38"/>
      <c r="H18" s="17" t="str">
        <f aca="false">IFERROR(IF(OR(B18="",C18="",D18="",E18=""),"",((D18+E18)-(B18+C18))*24),"")</f>
        <v/>
      </c>
      <c r="I18" s="16" t="str">
        <f aca="false">IFERROR(IF(OR(A18="",F18="",G18=""),"",IF(VLOOKUP(A18,'Reel Log'!$A:$B,2,FALSE())=1,"N/A",IF(VLOOKUP(A18,'Reel Log'!$A:$B,2,FALSE())=6,"N/A",IF(AND(F18="&lt;0.5 mm",VLOOKUP(A18,'Reel Log'!$A:$B,2,FALSE())=2),"N/A",IF(AND(F18="&lt;0.5 mm",TEXT(VLOOKUP(A18,'Reel Log'!$A:$B,2,FALSE()),"@")="2a"),"N/A",IF(AND(F18="&lt;0.5 mm",VLOOKUP(A18,'Reel Log'!$A:$B,2,FALSE())=3),"N/A",IF(AND(F18="&lt;0.5 mm",VLOOKUP(A18,'Reel Log'!$A:$B,2,FALSE())=4),"N/A",IF(AND(F18="&lt;0.5 mm",VLOOKUP(A18,'Reel Log'!$A:$B,2,FALSE())=5),"N/A",IF(AND(F18="&lt;0.5 mm",TEXT(VLOOKUP(A18,'Reel Log'!$A:$B,2,FALSE()),"@")="5a"),"N/A",IF(AND(F18="0.5-0.8 mm",VLOOKUP(A18,'Reel Log'!$A:$B,2,FALSE())=2),"N/A",IF(AND(F18="0.5-0.8 mm",TEXT(VLOOKUP(A18,'Reel Log'!$A:$B,2,FALSE()),"@")="2a"),IF(G18=125,4,IF(G18=90,15,IF(G18=60,50,IF(G18=40,96,"?")))),IF(AND(F18="0.5-0.8 mm",VLOOKUP(A18,'Reel Log'!$A:$B,2,FALSE())=3),IF(G18=125,4,IF(G18=90,15,IF(G18=60,50,IF(G18=40,96,"?")))),IF(AND(F18="0.5-0.8 mm",VLOOKUP(A18,'Reel Log'!$A:$B,2,FALSE())=4),IF(G18=125,4,IF(G18=90,16,IF(G18=60,50,IF(G18=40,96,"?")))),IF(AND(F18="0.5-0.8 mm",VLOOKUP(A18,'Reel Log'!$A:$B,2,FALSE())=5),IF(G18=125,4,IF(G18=90,16,IF(G18=60,50,IF(G18=40,96,"?")))),IF(AND(F18="0.5-0.8 mm",TEXT(VLOOKUP(A18,'Reel Log'!$A:$B,2,FALSE()),"@")="5a"),IF(G18=125,4,IF(G18=90,16,IF(G18=60,50,IF(G18=40,96,"?")))),IF(AND(F18="0.8-1.4 mm",VLOOKUP(A18,'Reel Log'!$A:$B,2,FALSE())=2),"N/A",IF(AND(F18="0.8-1.4 mm",TEXT(VLOOKUP(A18,'Reel Log'!$A:$B,2,FALSE()),"@")="2a"),IF(G18=125,8,IF(G18=90,25,IF(G18=60,100,IF(G18=40,192,"?")))),IF(AND(F18="0.8-1.4 mm",VLOOKUP(A18,'Reel Log'!$A:$B,2,FALSE())=3),IF(G18=125,8,IF(G18=90,25,IF(G18=60,100,IF(G18=40,192,"?")))),IF(AND(F18="0.8-1.4 mm",VLOOKUP(A18,'Reel Log'!$A:$B,2,FALSE())=4),IF(G18=125,9,IF(G18=90,27,IF(G18=60,113,IF(G18=40,240,"?")))),IF(AND(F18="0.8-1.4 mm",VLOOKUP(A18,'Reel Log'!$A:$B,2,FALSE())=5),IF(G18=125,10,IF(G18=90,28,IF(G18=60,126,IF(G18=40,264,"?")))),IF(AND(F18="0.8-1.4 mm",TEXT(VLOOKUP(A18,'Reel Log'!$A:$B,2,FALSE()),"@")="5a"),IF(G18=125,11,IF(G18=90,30,IF(G18=60,138,IF(G18=40,288,"?")))),IF(AND(F18="1.4-2.0 mm",VLOOKUP(A18,'Reel Log'!$A:$B,2,FALSE())=2),IF(G18=125,18,IF(G18=90,65,IF(G18=60,226,IF(G18=40,600,"?")))),IF(AND(F18="1.4-2.0 mm",TEXT(VLOOKUP(A18,'Reel Log'!$A:$B,2,FALSE()),"@")="2a"),IF(G18=125,21,IF(G18=90,72,IF(G18=60,264,IF(G18=40,696,"?")))),IF(AND(F18="1.4-2.0 mm",VLOOKUP(A18,'Reel Log'!$A:$B,2,FALSE())=3),IF(G18=125,27,IF(G18=90,96,IF(G18=60,339,IF(G18=40,888,"?")))),IF(AND(F18="1.4-2.0 mm",VLOOKUP(A18,'Reel Log'!$A:$B,2,FALSE())=4),IF(G18=125,34,IF(G18=90,120,IF(G18=60,427,IF(G18=40,1128,"?")))),IF(AND(F18="1.4-2.0 mm",VLOOKUP(A18,'Reel Log'!$A:$B,2,FALSE())=5),IF(G18=125,40,IF(G18=90,144,IF(G18=60,502,IF(G18=40,1368,"?")))),IF(AND(F18="1.4-2.0 mm",TEXT(VLOOKUP(A18,'Reel Log'!$A:$B,2,FALSE()),"@")="5a"),IF(G18=125,48,IF(G18=90,192,IF(G18=60,603,IF(G18=40,1896,"?")))),IF(AND(F18="&gt;2.0 mm",VLOOKUP(A18,'Reel Log'!$A:$B,2,FALSE())=2),IF(G18=125,48,IF(G18=90,240,IF(G18=60,603,IF(G18=40,1896,"?")))),IF(AND(F18="&gt;2.0 mm",TEXT(VLOOKUP(A18,'Reel Log'!$A:$B,2,FALSE()),"@")="2a"),IF(G18=125,48,IF(G18=90,240,IF(G18=60,603,IF(G18=40,1896,"?")))),IF(AND(F18="&gt;2.0 mm",VLOOKUP(A18,'Reel Log'!$A:$B,2,FALSE())=3),IF(G18=125,48,IF(G18=90,240,IF(G18=60,603,IF(G18=40,1896,"?")))),IF(AND(F18="&gt;2.0 mm",VLOOKUP(A18,'Reel Log'!$A:$B,2,FALSE())=4),IF(G18=125,48,IF(G18=90,240,IF(G18=60,603,IF(G18=40,1896,"?")))),IF(AND(F18="&gt;2.0 mm",VLOOKUP(A18,'Reel Log'!$A:$B,2,FALSE())=5),IF(G18=125,48,IF(G18=90,240,IF(G18=60,603,IF(G18=40,1896,"?")))),IF(AND(F18="&gt;2.0 mm",TEXT(VLOOKUP(A18,'Reel Log'!$A:$B,2,FALSE()),"@")="5a"),IF(G18=125,48,IF(G18=90,240,IF(G18=60,603,IF(G18=40,1896,"?")))),"?"))))))))))))))))))))))))))))))))),"")</f>
        <v/>
      </c>
      <c r="J18" s="16" t="str">
        <f aca="false">IFERROR(IF(A18="","",IF(OR(I18="",I18="?"),"", IF(I18="N/A",IF(A18="","",IF(VLOOKUP(A18,'Reel Log'!$A:$B,2,FALSE())=1,99999,IF(VLOOKUP(A18,'Reel Log'!$A:$B,2,FALSE())=2,672,IF(TEXT(VLOOKUP(A18,'Reel Log'!$A:$B,2,FALSE()),"@")="2a",336,IF(VLOOKUP(A18,'Reel Log'!$A:$B,2,FALSE())=3,168,IF(VLOOKUP(A18,'Reel Log'!$A:$B,2,FALSE())=4,72,IF(VLOOKUP(A18,'Reel Log'!$A:$B,2,FALSE())=5,48,IF(TEXT(VLOOKUP(A18,'Reel Log'!$A:$B,2,FALSE()),"@")="5a",24,0)))))))),IF(ISNUMBER(H18),IF(H18&gt;=I18,IF(A18="","",IF(VLOOKUP(A18,'Reel Log'!$A:$B,2,FALSE())=1,99999,IF(VLOOKUP(A18,'Reel Log'!$A:$B,2,FALSE())=2,672,IF(TEXT(VLOOKUP(A18,'Reel Log'!$A:$B,2,FALSE()),"@")="2a",336,IF(VLOOKUP(A18,'Reel Log'!$A:$B,2,FALSE())=3,168,IF(VLOOKUP(A18,'Reel Log'!$A:$B,2,FALSE())=4,72,IF(VLOOKUP(A18,'Reel Log'!$A:$B,2,FALSE())=5,48,IF(TEXT(VLOOKUP(A18,'Reel Log'!$A:$B,2,FALSE()),"@")="5a",24,0)))))))),0),"")))),"")</f>
        <v/>
      </c>
      <c r="K18" s="38"/>
      <c r="L18" s="38"/>
    </row>
    <row r="19" customFormat="false" ht="15" hidden="false" customHeight="false" outlineLevel="0" collapsed="false">
      <c r="A19" s="38"/>
      <c r="B19" s="43"/>
      <c r="C19" s="44"/>
      <c r="D19" s="43"/>
      <c r="E19" s="44"/>
      <c r="F19" s="38"/>
      <c r="G19" s="38"/>
      <c r="H19" s="17" t="str">
        <f aca="false">IFERROR(IF(OR(B19="",C19="",D19="",E19=""),"",((D19+E19)-(B19+C19))*24),"")</f>
        <v/>
      </c>
      <c r="I19" s="16" t="str">
        <f aca="false">IFERROR(IF(OR(A19="",F19="",G19=""),"",IF(VLOOKUP(A19,'Reel Log'!$A:$B,2,FALSE())=1,"N/A",IF(VLOOKUP(A19,'Reel Log'!$A:$B,2,FALSE())=6,"N/A",IF(AND(F19="&lt;0.5 mm",VLOOKUP(A19,'Reel Log'!$A:$B,2,FALSE())=2),"N/A",IF(AND(F19="&lt;0.5 mm",TEXT(VLOOKUP(A19,'Reel Log'!$A:$B,2,FALSE()),"@")="2a"),"N/A",IF(AND(F19="&lt;0.5 mm",VLOOKUP(A19,'Reel Log'!$A:$B,2,FALSE())=3),"N/A",IF(AND(F19="&lt;0.5 mm",VLOOKUP(A19,'Reel Log'!$A:$B,2,FALSE())=4),"N/A",IF(AND(F19="&lt;0.5 mm",VLOOKUP(A19,'Reel Log'!$A:$B,2,FALSE())=5),"N/A",IF(AND(F19="&lt;0.5 mm",TEXT(VLOOKUP(A19,'Reel Log'!$A:$B,2,FALSE()),"@")="5a"),"N/A",IF(AND(F19="0.5-0.8 mm",VLOOKUP(A19,'Reel Log'!$A:$B,2,FALSE())=2),"N/A",IF(AND(F19="0.5-0.8 mm",TEXT(VLOOKUP(A19,'Reel Log'!$A:$B,2,FALSE()),"@")="2a"),IF(G19=125,4,IF(G19=90,15,IF(G19=60,50,IF(G19=40,96,"?")))),IF(AND(F19="0.5-0.8 mm",VLOOKUP(A19,'Reel Log'!$A:$B,2,FALSE())=3),IF(G19=125,4,IF(G19=90,15,IF(G19=60,50,IF(G19=40,96,"?")))),IF(AND(F19="0.5-0.8 mm",VLOOKUP(A19,'Reel Log'!$A:$B,2,FALSE())=4),IF(G19=125,4,IF(G19=90,16,IF(G19=60,50,IF(G19=40,96,"?")))),IF(AND(F19="0.5-0.8 mm",VLOOKUP(A19,'Reel Log'!$A:$B,2,FALSE())=5),IF(G19=125,4,IF(G19=90,16,IF(G19=60,50,IF(G19=40,96,"?")))),IF(AND(F19="0.5-0.8 mm",TEXT(VLOOKUP(A19,'Reel Log'!$A:$B,2,FALSE()),"@")="5a"),IF(G19=125,4,IF(G19=90,16,IF(G19=60,50,IF(G19=40,96,"?")))),IF(AND(F19="0.8-1.4 mm",VLOOKUP(A19,'Reel Log'!$A:$B,2,FALSE())=2),"N/A",IF(AND(F19="0.8-1.4 mm",TEXT(VLOOKUP(A19,'Reel Log'!$A:$B,2,FALSE()),"@")="2a"),IF(G19=125,8,IF(G19=90,25,IF(G19=60,100,IF(G19=40,192,"?")))),IF(AND(F19="0.8-1.4 mm",VLOOKUP(A19,'Reel Log'!$A:$B,2,FALSE())=3),IF(G19=125,8,IF(G19=90,25,IF(G19=60,100,IF(G19=40,192,"?")))),IF(AND(F19="0.8-1.4 mm",VLOOKUP(A19,'Reel Log'!$A:$B,2,FALSE())=4),IF(G19=125,9,IF(G19=90,27,IF(G19=60,113,IF(G19=40,240,"?")))),IF(AND(F19="0.8-1.4 mm",VLOOKUP(A19,'Reel Log'!$A:$B,2,FALSE())=5),IF(G19=125,10,IF(G19=90,28,IF(G19=60,126,IF(G19=40,264,"?")))),IF(AND(F19="0.8-1.4 mm",TEXT(VLOOKUP(A19,'Reel Log'!$A:$B,2,FALSE()),"@")="5a"),IF(G19=125,11,IF(G19=90,30,IF(G19=60,138,IF(G19=40,288,"?")))),IF(AND(F19="1.4-2.0 mm",VLOOKUP(A19,'Reel Log'!$A:$B,2,FALSE())=2),IF(G19=125,18,IF(G19=90,65,IF(G19=60,226,IF(G19=40,600,"?")))),IF(AND(F19="1.4-2.0 mm",TEXT(VLOOKUP(A19,'Reel Log'!$A:$B,2,FALSE()),"@")="2a"),IF(G19=125,21,IF(G19=90,72,IF(G19=60,264,IF(G19=40,696,"?")))),IF(AND(F19="1.4-2.0 mm",VLOOKUP(A19,'Reel Log'!$A:$B,2,FALSE())=3),IF(G19=125,27,IF(G19=90,96,IF(G19=60,339,IF(G19=40,888,"?")))),IF(AND(F19="1.4-2.0 mm",VLOOKUP(A19,'Reel Log'!$A:$B,2,FALSE())=4),IF(G19=125,34,IF(G19=90,120,IF(G19=60,427,IF(G19=40,1128,"?")))),IF(AND(F19="1.4-2.0 mm",VLOOKUP(A19,'Reel Log'!$A:$B,2,FALSE())=5),IF(G19=125,40,IF(G19=90,144,IF(G19=60,502,IF(G19=40,1368,"?")))),IF(AND(F19="1.4-2.0 mm",TEXT(VLOOKUP(A19,'Reel Log'!$A:$B,2,FALSE()),"@")="5a"),IF(G19=125,48,IF(G19=90,192,IF(G19=60,603,IF(G19=40,1896,"?")))),IF(AND(F19="&gt;2.0 mm",VLOOKUP(A19,'Reel Log'!$A:$B,2,FALSE())=2),IF(G19=125,48,IF(G19=90,240,IF(G19=60,603,IF(G19=40,1896,"?")))),IF(AND(F19="&gt;2.0 mm",TEXT(VLOOKUP(A19,'Reel Log'!$A:$B,2,FALSE()),"@")="2a"),IF(G19=125,48,IF(G19=90,240,IF(G19=60,603,IF(G19=40,1896,"?")))),IF(AND(F19="&gt;2.0 mm",VLOOKUP(A19,'Reel Log'!$A:$B,2,FALSE())=3),IF(G19=125,48,IF(G19=90,240,IF(G19=60,603,IF(G19=40,1896,"?")))),IF(AND(F19="&gt;2.0 mm",VLOOKUP(A19,'Reel Log'!$A:$B,2,FALSE())=4),IF(G19=125,48,IF(G19=90,240,IF(G19=60,603,IF(G19=40,1896,"?")))),IF(AND(F19="&gt;2.0 mm",VLOOKUP(A19,'Reel Log'!$A:$B,2,FALSE())=5),IF(G19=125,48,IF(G19=90,240,IF(G19=60,603,IF(G19=40,1896,"?")))),IF(AND(F19="&gt;2.0 mm",TEXT(VLOOKUP(A19,'Reel Log'!$A:$B,2,FALSE()),"@")="5a"),IF(G19=125,48,IF(G19=90,240,IF(G19=60,603,IF(G19=40,1896,"?")))),"?"))))))))))))))))))))))))))))))))),"")</f>
        <v/>
      </c>
      <c r="J19" s="16" t="str">
        <f aca="false">IFERROR(IF(A19="","",IF(OR(I19="",I19="?"),"", IF(I19="N/A",IF(A19="","",IF(VLOOKUP(A19,'Reel Log'!$A:$B,2,FALSE())=1,99999,IF(VLOOKUP(A19,'Reel Log'!$A:$B,2,FALSE())=2,672,IF(TEXT(VLOOKUP(A19,'Reel Log'!$A:$B,2,FALSE()),"@")="2a",336,IF(VLOOKUP(A19,'Reel Log'!$A:$B,2,FALSE())=3,168,IF(VLOOKUP(A19,'Reel Log'!$A:$B,2,FALSE())=4,72,IF(VLOOKUP(A19,'Reel Log'!$A:$B,2,FALSE())=5,48,IF(TEXT(VLOOKUP(A19,'Reel Log'!$A:$B,2,FALSE()),"@")="5a",24,0)))))))),IF(ISNUMBER(H19),IF(H19&gt;=I19,IF(A19="","",IF(VLOOKUP(A19,'Reel Log'!$A:$B,2,FALSE())=1,99999,IF(VLOOKUP(A19,'Reel Log'!$A:$B,2,FALSE())=2,672,IF(TEXT(VLOOKUP(A19,'Reel Log'!$A:$B,2,FALSE()),"@")="2a",336,IF(VLOOKUP(A19,'Reel Log'!$A:$B,2,FALSE())=3,168,IF(VLOOKUP(A19,'Reel Log'!$A:$B,2,FALSE())=4,72,IF(VLOOKUP(A19,'Reel Log'!$A:$B,2,FALSE())=5,48,IF(TEXT(VLOOKUP(A19,'Reel Log'!$A:$B,2,FALSE()),"@")="5a",24,0)))))))),0),"")))),"")</f>
        <v/>
      </c>
      <c r="K19" s="38"/>
      <c r="L19" s="38"/>
    </row>
    <row r="20" customFormat="false" ht="15" hidden="false" customHeight="false" outlineLevel="0" collapsed="false">
      <c r="A20" s="38"/>
      <c r="B20" s="43"/>
      <c r="C20" s="44"/>
      <c r="D20" s="43"/>
      <c r="E20" s="44"/>
      <c r="F20" s="38"/>
      <c r="G20" s="38"/>
      <c r="H20" s="17" t="str">
        <f aca="false">IFERROR(IF(OR(B20="",C20="",D20="",E20=""),"",((D20+E20)-(B20+C20))*24),"")</f>
        <v/>
      </c>
      <c r="I20" s="16" t="str">
        <f aca="false">IFERROR(IF(OR(A20="",F20="",G20=""),"",IF(VLOOKUP(A20,'Reel Log'!$A:$B,2,FALSE())=1,"N/A",IF(VLOOKUP(A20,'Reel Log'!$A:$B,2,FALSE())=6,"N/A",IF(AND(F20="&lt;0.5 mm",VLOOKUP(A20,'Reel Log'!$A:$B,2,FALSE())=2),"N/A",IF(AND(F20="&lt;0.5 mm",TEXT(VLOOKUP(A20,'Reel Log'!$A:$B,2,FALSE()),"@")="2a"),"N/A",IF(AND(F20="&lt;0.5 mm",VLOOKUP(A20,'Reel Log'!$A:$B,2,FALSE())=3),"N/A",IF(AND(F20="&lt;0.5 mm",VLOOKUP(A20,'Reel Log'!$A:$B,2,FALSE())=4),"N/A",IF(AND(F20="&lt;0.5 mm",VLOOKUP(A20,'Reel Log'!$A:$B,2,FALSE())=5),"N/A",IF(AND(F20="&lt;0.5 mm",TEXT(VLOOKUP(A20,'Reel Log'!$A:$B,2,FALSE()),"@")="5a"),"N/A",IF(AND(F20="0.5-0.8 mm",VLOOKUP(A20,'Reel Log'!$A:$B,2,FALSE())=2),"N/A",IF(AND(F20="0.5-0.8 mm",TEXT(VLOOKUP(A20,'Reel Log'!$A:$B,2,FALSE()),"@")="2a"),IF(G20=125,4,IF(G20=90,15,IF(G20=60,50,IF(G20=40,96,"?")))),IF(AND(F20="0.5-0.8 mm",VLOOKUP(A20,'Reel Log'!$A:$B,2,FALSE())=3),IF(G20=125,4,IF(G20=90,15,IF(G20=60,50,IF(G20=40,96,"?")))),IF(AND(F20="0.5-0.8 mm",VLOOKUP(A20,'Reel Log'!$A:$B,2,FALSE())=4),IF(G20=125,4,IF(G20=90,16,IF(G20=60,50,IF(G20=40,96,"?")))),IF(AND(F20="0.5-0.8 mm",VLOOKUP(A20,'Reel Log'!$A:$B,2,FALSE())=5),IF(G20=125,4,IF(G20=90,16,IF(G20=60,50,IF(G20=40,96,"?")))),IF(AND(F20="0.5-0.8 mm",TEXT(VLOOKUP(A20,'Reel Log'!$A:$B,2,FALSE()),"@")="5a"),IF(G20=125,4,IF(G20=90,16,IF(G20=60,50,IF(G20=40,96,"?")))),IF(AND(F20="0.8-1.4 mm",VLOOKUP(A20,'Reel Log'!$A:$B,2,FALSE())=2),"N/A",IF(AND(F20="0.8-1.4 mm",TEXT(VLOOKUP(A20,'Reel Log'!$A:$B,2,FALSE()),"@")="2a"),IF(G20=125,8,IF(G20=90,25,IF(G20=60,100,IF(G20=40,192,"?")))),IF(AND(F20="0.8-1.4 mm",VLOOKUP(A20,'Reel Log'!$A:$B,2,FALSE())=3),IF(G20=125,8,IF(G20=90,25,IF(G20=60,100,IF(G20=40,192,"?")))),IF(AND(F20="0.8-1.4 mm",VLOOKUP(A20,'Reel Log'!$A:$B,2,FALSE())=4),IF(G20=125,9,IF(G20=90,27,IF(G20=60,113,IF(G20=40,240,"?")))),IF(AND(F20="0.8-1.4 mm",VLOOKUP(A20,'Reel Log'!$A:$B,2,FALSE())=5),IF(G20=125,10,IF(G20=90,28,IF(G20=60,126,IF(G20=40,264,"?")))),IF(AND(F20="0.8-1.4 mm",TEXT(VLOOKUP(A20,'Reel Log'!$A:$B,2,FALSE()),"@")="5a"),IF(G20=125,11,IF(G20=90,30,IF(G20=60,138,IF(G20=40,288,"?")))),IF(AND(F20="1.4-2.0 mm",VLOOKUP(A20,'Reel Log'!$A:$B,2,FALSE())=2),IF(G20=125,18,IF(G20=90,65,IF(G20=60,226,IF(G20=40,600,"?")))),IF(AND(F20="1.4-2.0 mm",TEXT(VLOOKUP(A20,'Reel Log'!$A:$B,2,FALSE()),"@")="2a"),IF(G20=125,21,IF(G20=90,72,IF(G20=60,264,IF(G20=40,696,"?")))),IF(AND(F20="1.4-2.0 mm",VLOOKUP(A20,'Reel Log'!$A:$B,2,FALSE())=3),IF(G20=125,27,IF(G20=90,96,IF(G20=60,339,IF(G20=40,888,"?")))),IF(AND(F20="1.4-2.0 mm",VLOOKUP(A20,'Reel Log'!$A:$B,2,FALSE())=4),IF(G20=125,34,IF(G20=90,120,IF(G20=60,427,IF(G20=40,1128,"?")))),IF(AND(F20="1.4-2.0 mm",VLOOKUP(A20,'Reel Log'!$A:$B,2,FALSE())=5),IF(G20=125,40,IF(G20=90,144,IF(G20=60,502,IF(G20=40,1368,"?")))),IF(AND(F20="1.4-2.0 mm",TEXT(VLOOKUP(A20,'Reel Log'!$A:$B,2,FALSE()),"@")="5a"),IF(G20=125,48,IF(G20=90,192,IF(G20=60,603,IF(G20=40,1896,"?")))),IF(AND(F20="&gt;2.0 mm",VLOOKUP(A20,'Reel Log'!$A:$B,2,FALSE())=2),IF(G20=125,48,IF(G20=90,240,IF(G20=60,603,IF(G20=40,1896,"?")))),IF(AND(F20="&gt;2.0 mm",TEXT(VLOOKUP(A20,'Reel Log'!$A:$B,2,FALSE()),"@")="2a"),IF(G20=125,48,IF(G20=90,240,IF(G20=60,603,IF(G20=40,1896,"?")))),IF(AND(F20="&gt;2.0 mm",VLOOKUP(A20,'Reel Log'!$A:$B,2,FALSE())=3),IF(G20=125,48,IF(G20=90,240,IF(G20=60,603,IF(G20=40,1896,"?")))),IF(AND(F20="&gt;2.0 mm",VLOOKUP(A20,'Reel Log'!$A:$B,2,FALSE())=4),IF(G20=125,48,IF(G20=90,240,IF(G20=60,603,IF(G20=40,1896,"?")))),IF(AND(F20="&gt;2.0 mm",VLOOKUP(A20,'Reel Log'!$A:$B,2,FALSE())=5),IF(G20=125,48,IF(G20=90,240,IF(G20=60,603,IF(G20=40,1896,"?")))),IF(AND(F20="&gt;2.0 mm",TEXT(VLOOKUP(A20,'Reel Log'!$A:$B,2,FALSE()),"@")="5a"),IF(G20=125,48,IF(G20=90,240,IF(G20=60,603,IF(G20=40,1896,"?")))),"?"))))))))))))))))))))))))))))))))),"")</f>
        <v/>
      </c>
      <c r="J20" s="16" t="str">
        <f aca="false">IFERROR(IF(A20="","",IF(OR(I20="",I20="?"),"", IF(I20="N/A",IF(A20="","",IF(VLOOKUP(A20,'Reel Log'!$A:$B,2,FALSE())=1,99999,IF(VLOOKUP(A20,'Reel Log'!$A:$B,2,FALSE())=2,672,IF(TEXT(VLOOKUP(A20,'Reel Log'!$A:$B,2,FALSE()),"@")="2a",336,IF(VLOOKUP(A20,'Reel Log'!$A:$B,2,FALSE())=3,168,IF(VLOOKUP(A20,'Reel Log'!$A:$B,2,FALSE())=4,72,IF(VLOOKUP(A20,'Reel Log'!$A:$B,2,FALSE())=5,48,IF(TEXT(VLOOKUP(A20,'Reel Log'!$A:$B,2,FALSE()),"@")="5a",24,0)))))))),IF(ISNUMBER(H20),IF(H20&gt;=I20,IF(A20="","",IF(VLOOKUP(A20,'Reel Log'!$A:$B,2,FALSE())=1,99999,IF(VLOOKUP(A20,'Reel Log'!$A:$B,2,FALSE())=2,672,IF(TEXT(VLOOKUP(A20,'Reel Log'!$A:$B,2,FALSE()),"@")="2a",336,IF(VLOOKUP(A20,'Reel Log'!$A:$B,2,FALSE())=3,168,IF(VLOOKUP(A20,'Reel Log'!$A:$B,2,FALSE())=4,72,IF(VLOOKUP(A20,'Reel Log'!$A:$B,2,FALSE())=5,48,IF(TEXT(VLOOKUP(A20,'Reel Log'!$A:$B,2,FALSE()),"@")="5a",24,0)))))))),0),"")))),"")</f>
        <v/>
      </c>
      <c r="K20" s="38"/>
      <c r="L20" s="38"/>
    </row>
    <row r="21" customFormat="false" ht="15" hidden="false" customHeight="false" outlineLevel="0" collapsed="false">
      <c r="A21" s="38"/>
      <c r="B21" s="43"/>
      <c r="C21" s="44"/>
      <c r="D21" s="43"/>
      <c r="E21" s="44"/>
      <c r="F21" s="38"/>
      <c r="G21" s="38"/>
      <c r="H21" s="17" t="str">
        <f aca="false">IFERROR(IF(OR(B21="",C21="",D21="",E21=""),"",((D21+E21)-(B21+C21))*24),"")</f>
        <v/>
      </c>
      <c r="I21" s="16" t="str">
        <f aca="false">IFERROR(IF(OR(A21="",F21="",G21=""),"",IF(VLOOKUP(A21,'Reel Log'!$A:$B,2,FALSE())=1,"N/A",IF(VLOOKUP(A21,'Reel Log'!$A:$B,2,FALSE())=6,"N/A",IF(AND(F21="&lt;0.5 mm",VLOOKUP(A21,'Reel Log'!$A:$B,2,FALSE())=2),"N/A",IF(AND(F21="&lt;0.5 mm",TEXT(VLOOKUP(A21,'Reel Log'!$A:$B,2,FALSE()),"@")="2a"),"N/A",IF(AND(F21="&lt;0.5 mm",VLOOKUP(A21,'Reel Log'!$A:$B,2,FALSE())=3),"N/A",IF(AND(F21="&lt;0.5 mm",VLOOKUP(A21,'Reel Log'!$A:$B,2,FALSE())=4),"N/A",IF(AND(F21="&lt;0.5 mm",VLOOKUP(A21,'Reel Log'!$A:$B,2,FALSE())=5),"N/A",IF(AND(F21="&lt;0.5 mm",TEXT(VLOOKUP(A21,'Reel Log'!$A:$B,2,FALSE()),"@")="5a"),"N/A",IF(AND(F21="0.5-0.8 mm",VLOOKUP(A21,'Reel Log'!$A:$B,2,FALSE())=2),"N/A",IF(AND(F21="0.5-0.8 mm",TEXT(VLOOKUP(A21,'Reel Log'!$A:$B,2,FALSE()),"@")="2a"),IF(G21=125,4,IF(G21=90,15,IF(G21=60,50,IF(G21=40,96,"?")))),IF(AND(F21="0.5-0.8 mm",VLOOKUP(A21,'Reel Log'!$A:$B,2,FALSE())=3),IF(G21=125,4,IF(G21=90,15,IF(G21=60,50,IF(G21=40,96,"?")))),IF(AND(F21="0.5-0.8 mm",VLOOKUP(A21,'Reel Log'!$A:$B,2,FALSE())=4),IF(G21=125,4,IF(G21=90,16,IF(G21=60,50,IF(G21=40,96,"?")))),IF(AND(F21="0.5-0.8 mm",VLOOKUP(A21,'Reel Log'!$A:$B,2,FALSE())=5),IF(G21=125,4,IF(G21=90,16,IF(G21=60,50,IF(G21=40,96,"?")))),IF(AND(F21="0.5-0.8 mm",TEXT(VLOOKUP(A21,'Reel Log'!$A:$B,2,FALSE()),"@")="5a"),IF(G21=125,4,IF(G21=90,16,IF(G21=60,50,IF(G21=40,96,"?")))),IF(AND(F21="0.8-1.4 mm",VLOOKUP(A21,'Reel Log'!$A:$B,2,FALSE())=2),"N/A",IF(AND(F21="0.8-1.4 mm",TEXT(VLOOKUP(A21,'Reel Log'!$A:$B,2,FALSE()),"@")="2a"),IF(G21=125,8,IF(G21=90,25,IF(G21=60,100,IF(G21=40,192,"?")))),IF(AND(F21="0.8-1.4 mm",VLOOKUP(A21,'Reel Log'!$A:$B,2,FALSE())=3),IF(G21=125,8,IF(G21=90,25,IF(G21=60,100,IF(G21=40,192,"?")))),IF(AND(F21="0.8-1.4 mm",VLOOKUP(A21,'Reel Log'!$A:$B,2,FALSE())=4),IF(G21=125,9,IF(G21=90,27,IF(G21=60,113,IF(G21=40,240,"?")))),IF(AND(F21="0.8-1.4 mm",VLOOKUP(A21,'Reel Log'!$A:$B,2,FALSE())=5),IF(G21=125,10,IF(G21=90,28,IF(G21=60,126,IF(G21=40,264,"?")))),IF(AND(F21="0.8-1.4 mm",TEXT(VLOOKUP(A21,'Reel Log'!$A:$B,2,FALSE()),"@")="5a"),IF(G21=125,11,IF(G21=90,30,IF(G21=60,138,IF(G21=40,288,"?")))),IF(AND(F21="1.4-2.0 mm",VLOOKUP(A21,'Reel Log'!$A:$B,2,FALSE())=2),IF(G21=125,18,IF(G21=90,65,IF(G21=60,226,IF(G21=40,600,"?")))),IF(AND(F21="1.4-2.0 mm",TEXT(VLOOKUP(A21,'Reel Log'!$A:$B,2,FALSE()),"@")="2a"),IF(G21=125,21,IF(G21=90,72,IF(G21=60,264,IF(G21=40,696,"?")))),IF(AND(F21="1.4-2.0 mm",VLOOKUP(A21,'Reel Log'!$A:$B,2,FALSE())=3),IF(G21=125,27,IF(G21=90,96,IF(G21=60,339,IF(G21=40,888,"?")))),IF(AND(F21="1.4-2.0 mm",VLOOKUP(A21,'Reel Log'!$A:$B,2,FALSE())=4),IF(G21=125,34,IF(G21=90,120,IF(G21=60,427,IF(G21=40,1128,"?")))),IF(AND(F21="1.4-2.0 mm",VLOOKUP(A21,'Reel Log'!$A:$B,2,FALSE())=5),IF(G21=125,40,IF(G21=90,144,IF(G21=60,502,IF(G21=40,1368,"?")))),IF(AND(F21="1.4-2.0 mm",TEXT(VLOOKUP(A21,'Reel Log'!$A:$B,2,FALSE()),"@")="5a"),IF(G21=125,48,IF(G21=90,192,IF(G21=60,603,IF(G21=40,1896,"?")))),IF(AND(F21="&gt;2.0 mm",VLOOKUP(A21,'Reel Log'!$A:$B,2,FALSE())=2),IF(G21=125,48,IF(G21=90,240,IF(G21=60,603,IF(G21=40,1896,"?")))),IF(AND(F21="&gt;2.0 mm",TEXT(VLOOKUP(A21,'Reel Log'!$A:$B,2,FALSE()),"@")="2a"),IF(G21=125,48,IF(G21=90,240,IF(G21=60,603,IF(G21=40,1896,"?")))),IF(AND(F21="&gt;2.0 mm",VLOOKUP(A21,'Reel Log'!$A:$B,2,FALSE())=3),IF(G21=125,48,IF(G21=90,240,IF(G21=60,603,IF(G21=40,1896,"?")))),IF(AND(F21="&gt;2.0 mm",VLOOKUP(A21,'Reel Log'!$A:$B,2,FALSE())=4),IF(G21=125,48,IF(G21=90,240,IF(G21=60,603,IF(G21=40,1896,"?")))),IF(AND(F21="&gt;2.0 mm",VLOOKUP(A21,'Reel Log'!$A:$B,2,FALSE())=5),IF(G21=125,48,IF(G21=90,240,IF(G21=60,603,IF(G21=40,1896,"?")))),IF(AND(F21="&gt;2.0 mm",TEXT(VLOOKUP(A21,'Reel Log'!$A:$B,2,FALSE()),"@")="5a"),IF(G21=125,48,IF(G21=90,240,IF(G21=60,603,IF(G21=40,1896,"?")))),"?"))))))))))))))))))))))))))))))))),"")</f>
        <v/>
      </c>
      <c r="J21" s="16" t="str">
        <f aca="false">IFERROR(IF(A21="","",IF(OR(I21="",I21="?"),"", IF(I21="N/A",IF(A21="","",IF(VLOOKUP(A21,'Reel Log'!$A:$B,2,FALSE())=1,99999,IF(VLOOKUP(A21,'Reel Log'!$A:$B,2,FALSE())=2,672,IF(TEXT(VLOOKUP(A21,'Reel Log'!$A:$B,2,FALSE()),"@")="2a",336,IF(VLOOKUP(A21,'Reel Log'!$A:$B,2,FALSE())=3,168,IF(VLOOKUP(A21,'Reel Log'!$A:$B,2,FALSE())=4,72,IF(VLOOKUP(A21,'Reel Log'!$A:$B,2,FALSE())=5,48,IF(TEXT(VLOOKUP(A21,'Reel Log'!$A:$B,2,FALSE()),"@")="5a",24,0)))))))),IF(ISNUMBER(H21),IF(H21&gt;=I21,IF(A21="","",IF(VLOOKUP(A21,'Reel Log'!$A:$B,2,FALSE())=1,99999,IF(VLOOKUP(A21,'Reel Log'!$A:$B,2,FALSE())=2,672,IF(TEXT(VLOOKUP(A21,'Reel Log'!$A:$B,2,FALSE()),"@")="2a",336,IF(VLOOKUP(A21,'Reel Log'!$A:$B,2,FALSE())=3,168,IF(VLOOKUP(A21,'Reel Log'!$A:$B,2,FALSE())=4,72,IF(VLOOKUP(A21,'Reel Log'!$A:$B,2,FALSE())=5,48,IF(TEXT(VLOOKUP(A21,'Reel Log'!$A:$B,2,FALSE()),"@")="5a",24,0)))))))),0),"")))),"")</f>
        <v/>
      </c>
      <c r="K21" s="38"/>
      <c r="L21" s="38"/>
    </row>
    <row r="22" customFormat="false" ht="15" hidden="false" customHeight="false" outlineLevel="0" collapsed="false">
      <c r="A22" s="38"/>
      <c r="B22" s="43"/>
      <c r="C22" s="44"/>
      <c r="D22" s="43"/>
      <c r="E22" s="44"/>
      <c r="F22" s="38"/>
      <c r="G22" s="38"/>
      <c r="H22" s="17" t="str">
        <f aca="false">IFERROR(IF(OR(B22="",C22="",D22="",E22=""),"",((D22+E22)-(B22+C22))*24),"")</f>
        <v/>
      </c>
      <c r="I22" s="16" t="str">
        <f aca="false">IFERROR(IF(OR(A22="",F22="",G22=""),"",IF(VLOOKUP(A22,'Reel Log'!$A:$B,2,FALSE())=1,"N/A",IF(VLOOKUP(A22,'Reel Log'!$A:$B,2,FALSE())=6,"N/A",IF(AND(F22="&lt;0.5 mm",VLOOKUP(A22,'Reel Log'!$A:$B,2,FALSE())=2),"N/A",IF(AND(F22="&lt;0.5 mm",TEXT(VLOOKUP(A22,'Reel Log'!$A:$B,2,FALSE()),"@")="2a"),"N/A",IF(AND(F22="&lt;0.5 mm",VLOOKUP(A22,'Reel Log'!$A:$B,2,FALSE())=3),"N/A",IF(AND(F22="&lt;0.5 mm",VLOOKUP(A22,'Reel Log'!$A:$B,2,FALSE())=4),"N/A",IF(AND(F22="&lt;0.5 mm",VLOOKUP(A22,'Reel Log'!$A:$B,2,FALSE())=5),"N/A",IF(AND(F22="&lt;0.5 mm",TEXT(VLOOKUP(A22,'Reel Log'!$A:$B,2,FALSE()),"@")="5a"),"N/A",IF(AND(F22="0.5-0.8 mm",VLOOKUP(A22,'Reel Log'!$A:$B,2,FALSE())=2),"N/A",IF(AND(F22="0.5-0.8 mm",TEXT(VLOOKUP(A22,'Reel Log'!$A:$B,2,FALSE()),"@")="2a"),IF(G22=125,4,IF(G22=90,15,IF(G22=60,50,IF(G22=40,96,"?")))),IF(AND(F22="0.5-0.8 mm",VLOOKUP(A22,'Reel Log'!$A:$B,2,FALSE())=3),IF(G22=125,4,IF(G22=90,15,IF(G22=60,50,IF(G22=40,96,"?")))),IF(AND(F22="0.5-0.8 mm",VLOOKUP(A22,'Reel Log'!$A:$B,2,FALSE())=4),IF(G22=125,4,IF(G22=90,16,IF(G22=60,50,IF(G22=40,96,"?")))),IF(AND(F22="0.5-0.8 mm",VLOOKUP(A22,'Reel Log'!$A:$B,2,FALSE())=5),IF(G22=125,4,IF(G22=90,16,IF(G22=60,50,IF(G22=40,96,"?")))),IF(AND(F22="0.5-0.8 mm",TEXT(VLOOKUP(A22,'Reel Log'!$A:$B,2,FALSE()),"@")="5a"),IF(G22=125,4,IF(G22=90,16,IF(G22=60,50,IF(G22=40,96,"?")))),IF(AND(F22="0.8-1.4 mm",VLOOKUP(A22,'Reel Log'!$A:$B,2,FALSE())=2),"N/A",IF(AND(F22="0.8-1.4 mm",TEXT(VLOOKUP(A22,'Reel Log'!$A:$B,2,FALSE()),"@")="2a"),IF(G22=125,8,IF(G22=90,25,IF(G22=60,100,IF(G22=40,192,"?")))),IF(AND(F22="0.8-1.4 mm",VLOOKUP(A22,'Reel Log'!$A:$B,2,FALSE())=3),IF(G22=125,8,IF(G22=90,25,IF(G22=60,100,IF(G22=40,192,"?")))),IF(AND(F22="0.8-1.4 mm",VLOOKUP(A22,'Reel Log'!$A:$B,2,FALSE())=4),IF(G22=125,9,IF(G22=90,27,IF(G22=60,113,IF(G22=40,240,"?")))),IF(AND(F22="0.8-1.4 mm",VLOOKUP(A22,'Reel Log'!$A:$B,2,FALSE())=5),IF(G22=125,10,IF(G22=90,28,IF(G22=60,126,IF(G22=40,264,"?")))),IF(AND(F22="0.8-1.4 mm",TEXT(VLOOKUP(A22,'Reel Log'!$A:$B,2,FALSE()),"@")="5a"),IF(G22=125,11,IF(G22=90,30,IF(G22=60,138,IF(G22=40,288,"?")))),IF(AND(F22="1.4-2.0 mm",VLOOKUP(A22,'Reel Log'!$A:$B,2,FALSE())=2),IF(G22=125,18,IF(G22=90,65,IF(G22=60,226,IF(G22=40,600,"?")))),IF(AND(F22="1.4-2.0 mm",TEXT(VLOOKUP(A22,'Reel Log'!$A:$B,2,FALSE()),"@")="2a"),IF(G22=125,21,IF(G22=90,72,IF(G22=60,264,IF(G22=40,696,"?")))),IF(AND(F22="1.4-2.0 mm",VLOOKUP(A22,'Reel Log'!$A:$B,2,FALSE())=3),IF(G22=125,27,IF(G22=90,96,IF(G22=60,339,IF(G22=40,888,"?")))),IF(AND(F22="1.4-2.0 mm",VLOOKUP(A22,'Reel Log'!$A:$B,2,FALSE())=4),IF(G22=125,34,IF(G22=90,120,IF(G22=60,427,IF(G22=40,1128,"?")))),IF(AND(F22="1.4-2.0 mm",VLOOKUP(A22,'Reel Log'!$A:$B,2,FALSE())=5),IF(G22=125,40,IF(G22=90,144,IF(G22=60,502,IF(G22=40,1368,"?")))),IF(AND(F22="1.4-2.0 mm",TEXT(VLOOKUP(A22,'Reel Log'!$A:$B,2,FALSE()),"@")="5a"),IF(G22=125,48,IF(G22=90,192,IF(G22=60,603,IF(G22=40,1896,"?")))),IF(AND(F22="&gt;2.0 mm",VLOOKUP(A22,'Reel Log'!$A:$B,2,FALSE())=2),IF(G22=125,48,IF(G22=90,240,IF(G22=60,603,IF(G22=40,1896,"?")))),IF(AND(F22="&gt;2.0 mm",TEXT(VLOOKUP(A22,'Reel Log'!$A:$B,2,FALSE()),"@")="2a"),IF(G22=125,48,IF(G22=90,240,IF(G22=60,603,IF(G22=40,1896,"?")))),IF(AND(F22="&gt;2.0 mm",VLOOKUP(A22,'Reel Log'!$A:$B,2,FALSE())=3),IF(G22=125,48,IF(G22=90,240,IF(G22=60,603,IF(G22=40,1896,"?")))),IF(AND(F22="&gt;2.0 mm",VLOOKUP(A22,'Reel Log'!$A:$B,2,FALSE())=4),IF(G22=125,48,IF(G22=90,240,IF(G22=60,603,IF(G22=40,1896,"?")))),IF(AND(F22="&gt;2.0 mm",VLOOKUP(A22,'Reel Log'!$A:$B,2,FALSE())=5),IF(G22=125,48,IF(G22=90,240,IF(G22=60,603,IF(G22=40,1896,"?")))),IF(AND(F22="&gt;2.0 mm",TEXT(VLOOKUP(A22,'Reel Log'!$A:$B,2,FALSE()),"@")="5a"),IF(G22=125,48,IF(G22=90,240,IF(G22=60,603,IF(G22=40,1896,"?")))),"?"))))))))))))))))))))))))))))))))),"")</f>
        <v/>
      </c>
      <c r="J22" s="16" t="str">
        <f aca="false">IFERROR(IF(A22="","",IF(OR(I22="",I22="?"),"", IF(I22="N/A",IF(A22="","",IF(VLOOKUP(A22,'Reel Log'!$A:$B,2,FALSE())=1,99999,IF(VLOOKUP(A22,'Reel Log'!$A:$B,2,FALSE())=2,672,IF(TEXT(VLOOKUP(A22,'Reel Log'!$A:$B,2,FALSE()),"@")="2a",336,IF(VLOOKUP(A22,'Reel Log'!$A:$B,2,FALSE())=3,168,IF(VLOOKUP(A22,'Reel Log'!$A:$B,2,FALSE())=4,72,IF(VLOOKUP(A22,'Reel Log'!$A:$B,2,FALSE())=5,48,IF(TEXT(VLOOKUP(A22,'Reel Log'!$A:$B,2,FALSE()),"@")="5a",24,0)))))))),IF(ISNUMBER(H22),IF(H22&gt;=I22,IF(A22="","",IF(VLOOKUP(A22,'Reel Log'!$A:$B,2,FALSE())=1,99999,IF(VLOOKUP(A22,'Reel Log'!$A:$B,2,FALSE())=2,672,IF(TEXT(VLOOKUP(A22,'Reel Log'!$A:$B,2,FALSE()),"@")="2a",336,IF(VLOOKUP(A22,'Reel Log'!$A:$B,2,FALSE())=3,168,IF(VLOOKUP(A22,'Reel Log'!$A:$B,2,FALSE())=4,72,IF(VLOOKUP(A22,'Reel Log'!$A:$B,2,FALSE())=5,48,IF(TEXT(VLOOKUP(A22,'Reel Log'!$A:$B,2,FALSE()),"@")="5a",24,0)))))))),0),"")))),"")</f>
        <v/>
      </c>
      <c r="K22" s="38"/>
      <c r="L22" s="38"/>
    </row>
    <row r="23" customFormat="false" ht="15" hidden="false" customHeight="false" outlineLevel="0" collapsed="false">
      <c r="A23" s="38"/>
      <c r="B23" s="43"/>
      <c r="C23" s="44"/>
      <c r="D23" s="43"/>
      <c r="E23" s="44"/>
      <c r="F23" s="38"/>
      <c r="G23" s="38"/>
      <c r="H23" s="17" t="str">
        <f aca="false">IFERROR(IF(OR(B23="",C23="",D23="",E23=""),"",((D23+E23)-(B23+C23))*24),"")</f>
        <v/>
      </c>
      <c r="I23" s="16" t="str">
        <f aca="false">IFERROR(IF(OR(A23="",F23="",G23=""),"",IF(VLOOKUP(A23,'Reel Log'!$A:$B,2,FALSE())=1,"N/A",IF(VLOOKUP(A23,'Reel Log'!$A:$B,2,FALSE())=6,"N/A",IF(AND(F23="&lt;0.5 mm",VLOOKUP(A23,'Reel Log'!$A:$B,2,FALSE())=2),"N/A",IF(AND(F23="&lt;0.5 mm",TEXT(VLOOKUP(A23,'Reel Log'!$A:$B,2,FALSE()),"@")="2a"),"N/A",IF(AND(F23="&lt;0.5 mm",VLOOKUP(A23,'Reel Log'!$A:$B,2,FALSE())=3),"N/A",IF(AND(F23="&lt;0.5 mm",VLOOKUP(A23,'Reel Log'!$A:$B,2,FALSE())=4),"N/A",IF(AND(F23="&lt;0.5 mm",VLOOKUP(A23,'Reel Log'!$A:$B,2,FALSE())=5),"N/A",IF(AND(F23="&lt;0.5 mm",TEXT(VLOOKUP(A23,'Reel Log'!$A:$B,2,FALSE()),"@")="5a"),"N/A",IF(AND(F23="0.5-0.8 mm",VLOOKUP(A23,'Reel Log'!$A:$B,2,FALSE())=2),"N/A",IF(AND(F23="0.5-0.8 mm",TEXT(VLOOKUP(A23,'Reel Log'!$A:$B,2,FALSE()),"@")="2a"),IF(G23=125,4,IF(G23=90,15,IF(G23=60,50,IF(G23=40,96,"?")))),IF(AND(F23="0.5-0.8 mm",VLOOKUP(A23,'Reel Log'!$A:$B,2,FALSE())=3),IF(G23=125,4,IF(G23=90,15,IF(G23=60,50,IF(G23=40,96,"?")))),IF(AND(F23="0.5-0.8 mm",VLOOKUP(A23,'Reel Log'!$A:$B,2,FALSE())=4),IF(G23=125,4,IF(G23=90,16,IF(G23=60,50,IF(G23=40,96,"?")))),IF(AND(F23="0.5-0.8 mm",VLOOKUP(A23,'Reel Log'!$A:$B,2,FALSE())=5),IF(G23=125,4,IF(G23=90,16,IF(G23=60,50,IF(G23=40,96,"?")))),IF(AND(F23="0.5-0.8 mm",TEXT(VLOOKUP(A23,'Reel Log'!$A:$B,2,FALSE()),"@")="5a"),IF(G23=125,4,IF(G23=90,16,IF(G23=60,50,IF(G23=40,96,"?")))),IF(AND(F23="0.8-1.4 mm",VLOOKUP(A23,'Reel Log'!$A:$B,2,FALSE())=2),"N/A",IF(AND(F23="0.8-1.4 mm",TEXT(VLOOKUP(A23,'Reel Log'!$A:$B,2,FALSE()),"@")="2a"),IF(G23=125,8,IF(G23=90,25,IF(G23=60,100,IF(G23=40,192,"?")))),IF(AND(F23="0.8-1.4 mm",VLOOKUP(A23,'Reel Log'!$A:$B,2,FALSE())=3),IF(G23=125,8,IF(G23=90,25,IF(G23=60,100,IF(G23=40,192,"?")))),IF(AND(F23="0.8-1.4 mm",VLOOKUP(A23,'Reel Log'!$A:$B,2,FALSE())=4),IF(G23=125,9,IF(G23=90,27,IF(G23=60,113,IF(G23=40,240,"?")))),IF(AND(F23="0.8-1.4 mm",VLOOKUP(A23,'Reel Log'!$A:$B,2,FALSE())=5),IF(G23=125,10,IF(G23=90,28,IF(G23=60,126,IF(G23=40,264,"?")))),IF(AND(F23="0.8-1.4 mm",TEXT(VLOOKUP(A23,'Reel Log'!$A:$B,2,FALSE()),"@")="5a"),IF(G23=125,11,IF(G23=90,30,IF(G23=60,138,IF(G23=40,288,"?")))),IF(AND(F23="1.4-2.0 mm",VLOOKUP(A23,'Reel Log'!$A:$B,2,FALSE())=2),IF(G23=125,18,IF(G23=90,65,IF(G23=60,226,IF(G23=40,600,"?")))),IF(AND(F23="1.4-2.0 mm",TEXT(VLOOKUP(A23,'Reel Log'!$A:$B,2,FALSE()),"@")="2a"),IF(G23=125,21,IF(G23=90,72,IF(G23=60,264,IF(G23=40,696,"?")))),IF(AND(F23="1.4-2.0 mm",VLOOKUP(A23,'Reel Log'!$A:$B,2,FALSE())=3),IF(G23=125,27,IF(G23=90,96,IF(G23=60,339,IF(G23=40,888,"?")))),IF(AND(F23="1.4-2.0 mm",VLOOKUP(A23,'Reel Log'!$A:$B,2,FALSE())=4),IF(G23=125,34,IF(G23=90,120,IF(G23=60,427,IF(G23=40,1128,"?")))),IF(AND(F23="1.4-2.0 mm",VLOOKUP(A23,'Reel Log'!$A:$B,2,FALSE())=5),IF(G23=125,40,IF(G23=90,144,IF(G23=60,502,IF(G23=40,1368,"?")))),IF(AND(F23="1.4-2.0 mm",TEXT(VLOOKUP(A23,'Reel Log'!$A:$B,2,FALSE()),"@")="5a"),IF(G23=125,48,IF(G23=90,192,IF(G23=60,603,IF(G23=40,1896,"?")))),IF(AND(F23="&gt;2.0 mm",VLOOKUP(A23,'Reel Log'!$A:$B,2,FALSE())=2),IF(G23=125,48,IF(G23=90,240,IF(G23=60,603,IF(G23=40,1896,"?")))),IF(AND(F23="&gt;2.0 mm",TEXT(VLOOKUP(A23,'Reel Log'!$A:$B,2,FALSE()),"@")="2a"),IF(G23=125,48,IF(G23=90,240,IF(G23=60,603,IF(G23=40,1896,"?")))),IF(AND(F23="&gt;2.0 mm",VLOOKUP(A23,'Reel Log'!$A:$B,2,FALSE())=3),IF(G23=125,48,IF(G23=90,240,IF(G23=60,603,IF(G23=40,1896,"?")))),IF(AND(F23="&gt;2.0 mm",VLOOKUP(A23,'Reel Log'!$A:$B,2,FALSE())=4),IF(G23=125,48,IF(G23=90,240,IF(G23=60,603,IF(G23=40,1896,"?")))),IF(AND(F23="&gt;2.0 mm",VLOOKUP(A23,'Reel Log'!$A:$B,2,FALSE())=5),IF(G23=125,48,IF(G23=90,240,IF(G23=60,603,IF(G23=40,1896,"?")))),IF(AND(F23="&gt;2.0 mm",TEXT(VLOOKUP(A23,'Reel Log'!$A:$B,2,FALSE()),"@")="5a"),IF(G23=125,48,IF(G23=90,240,IF(G23=60,603,IF(G23=40,1896,"?")))),"?"))))))))))))))))))))))))))))))))),"")</f>
        <v/>
      </c>
      <c r="J23" s="16" t="str">
        <f aca="false">IFERROR(IF(A23="","",IF(OR(I23="",I23="?"),"", IF(I23="N/A",IF(A23="","",IF(VLOOKUP(A23,'Reel Log'!$A:$B,2,FALSE())=1,99999,IF(VLOOKUP(A23,'Reel Log'!$A:$B,2,FALSE())=2,672,IF(TEXT(VLOOKUP(A23,'Reel Log'!$A:$B,2,FALSE()),"@")="2a",336,IF(VLOOKUP(A23,'Reel Log'!$A:$B,2,FALSE())=3,168,IF(VLOOKUP(A23,'Reel Log'!$A:$B,2,FALSE())=4,72,IF(VLOOKUP(A23,'Reel Log'!$A:$B,2,FALSE())=5,48,IF(TEXT(VLOOKUP(A23,'Reel Log'!$A:$B,2,FALSE()),"@")="5a",24,0)))))))),IF(ISNUMBER(H23),IF(H23&gt;=I23,IF(A23="","",IF(VLOOKUP(A23,'Reel Log'!$A:$B,2,FALSE())=1,99999,IF(VLOOKUP(A23,'Reel Log'!$A:$B,2,FALSE())=2,672,IF(TEXT(VLOOKUP(A23,'Reel Log'!$A:$B,2,FALSE()),"@")="2a",336,IF(VLOOKUP(A23,'Reel Log'!$A:$B,2,FALSE())=3,168,IF(VLOOKUP(A23,'Reel Log'!$A:$B,2,FALSE())=4,72,IF(VLOOKUP(A23,'Reel Log'!$A:$B,2,FALSE())=5,48,IF(TEXT(VLOOKUP(A23,'Reel Log'!$A:$B,2,FALSE()),"@")="5a",24,0)))))))),0),"")))),"")</f>
        <v/>
      </c>
      <c r="K23" s="38"/>
      <c r="L23" s="38"/>
    </row>
    <row r="24" customFormat="false" ht="15" hidden="false" customHeight="false" outlineLevel="0" collapsed="false">
      <c r="A24" s="38"/>
      <c r="B24" s="43"/>
      <c r="C24" s="44"/>
      <c r="D24" s="43"/>
      <c r="E24" s="44"/>
      <c r="F24" s="38"/>
      <c r="G24" s="38"/>
      <c r="H24" s="17" t="str">
        <f aca="false">IFERROR(IF(OR(B24="",C24="",D24="",E24=""),"",((D24+E24)-(B24+C24))*24),"")</f>
        <v/>
      </c>
      <c r="I24" s="16" t="str">
        <f aca="false">IFERROR(IF(OR(A24="",F24="",G24=""),"",IF(VLOOKUP(A24,'Reel Log'!$A:$B,2,FALSE())=1,"N/A",IF(VLOOKUP(A24,'Reel Log'!$A:$B,2,FALSE())=6,"N/A",IF(AND(F24="&lt;0.5 mm",VLOOKUP(A24,'Reel Log'!$A:$B,2,FALSE())=2),"N/A",IF(AND(F24="&lt;0.5 mm",TEXT(VLOOKUP(A24,'Reel Log'!$A:$B,2,FALSE()),"@")="2a"),"N/A",IF(AND(F24="&lt;0.5 mm",VLOOKUP(A24,'Reel Log'!$A:$B,2,FALSE())=3),"N/A",IF(AND(F24="&lt;0.5 mm",VLOOKUP(A24,'Reel Log'!$A:$B,2,FALSE())=4),"N/A",IF(AND(F24="&lt;0.5 mm",VLOOKUP(A24,'Reel Log'!$A:$B,2,FALSE())=5),"N/A",IF(AND(F24="&lt;0.5 mm",TEXT(VLOOKUP(A24,'Reel Log'!$A:$B,2,FALSE()),"@")="5a"),"N/A",IF(AND(F24="0.5-0.8 mm",VLOOKUP(A24,'Reel Log'!$A:$B,2,FALSE())=2),"N/A",IF(AND(F24="0.5-0.8 mm",TEXT(VLOOKUP(A24,'Reel Log'!$A:$B,2,FALSE()),"@")="2a"),IF(G24=125,4,IF(G24=90,15,IF(G24=60,50,IF(G24=40,96,"?")))),IF(AND(F24="0.5-0.8 mm",VLOOKUP(A24,'Reel Log'!$A:$B,2,FALSE())=3),IF(G24=125,4,IF(G24=90,15,IF(G24=60,50,IF(G24=40,96,"?")))),IF(AND(F24="0.5-0.8 mm",VLOOKUP(A24,'Reel Log'!$A:$B,2,FALSE())=4),IF(G24=125,4,IF(G24=90,16,IF(G24=60,50,IF(G24=40,96,"?")))),IF(AND(F24="0.5-0.8 mm",VLOOKUP(A24,'Reel Log'!$A:$B,2,FALSE())=5),IF(G24=125,4,IF(G24=90,16,IF(G24=60,50,IF(G24=40,96,"?")))),IF(AND(F24="0.5-0.8 mm",TEXT(VLOOKUP(A24,'Reel Log'!$A:$B,2,FALSE()),"@")="5a"),IF(G24=125,4,IF(G24=90,16,IF(G24=60,50,IF(G24=40,96,"?")))),IF(AND(F24="0.8-1.4 mm",VLOOKUP(A24,'Reel Log'!$A:$B,2,FALSE())=2),"N/A",IF(AND(F24="0.8-1.4 mm",TEXT(VLOOKUP(A24,'Reel Log'!$A:$B,2,FALSE()),"@")="2a"),IF(G24=125,8,IF(G24=90,25,IF(G24=60,100,IF(G24=40,192,"?")))),IF(AND(F24="0.8-1.4 mm",VLOOKUP(A24,'Reel Log'!$A:$B,2,FALSE())=3),IF(G24=125,8,IF(G24=90,25,IF(G24=60,100,IF(G24=40,192,"?")))),IF(AND(F24="0.8-1.4 mm",VLOOKUP(A24,'Reel Log'!$A:$B,2,FALSE())=4),IF(G24=125,9,IF(G24=90,27,IF(G24=60,113,IF(G24=40,240,"?")))),IF(AND(F24="0.8-1.4 mm",VLOOKUP(A24,'Reel Log'!$A:$B,2,FALSE())=5),IF(G24=125,10,IF(G24=90,28,IF(G24=60,126,IF(G24=40,264,"?")))),IF(AND(F24="0.8-1.4 mm",TEXT(VLOOKUP(A24,'Reel Log'!$A:$B,2,FALSE()),"@")="5a"),IF(G24=125,11,IF(G24=90,30,IF(G24=60,138,IF(G24=40,288,"?")))),IF(AND(F24="1.4-2.0 mm",VLOOKUP(A24,'Reel Log'!$A:$B,2,FALSE())=2),IF(G24=125,18,IF(G24=90,65,IF(G24=60,226,IF(G24=40,600,"?")))),IF(AND(F24="1.4-2.0 mm",TEXT(VLOOKUP(A24,'Reel Log'!$A:$B,2,FALSE()),"@")="2a"),IF(G24=125,21,IF(G24=90,72,IF(G24=60,264,IF(G24=40,696,"?")))),IF(AND(F24="1.4-2.0 mm",VLOOKUP(A24,'Reel Log'!$A:$B,2,FALSE())=3),IF(G24=125,27,IF(G24=90,96,IF(G24=60,339,IF(G24=40,888,"?")))),IF(AND(F24="1.4-2.0 mm",VLOOKUP(A24,'Reel Log'!$A:$B,2,FALSE())=4),IF(G24=125,34,IF(G24=90,120,IF(G24=60,427,IF(G24=40,1128,"?")))),IF(AND(F24="1.4-2.0 mm",VLOOKUP(A24,'Reel Log'!$A:$B,2,FALSE())=5),IF(G24=125,40,IF(G24=90,144,IF(G24=60,502,IF(G24=40,1368,"?")))),IF(AND(F24="1.4-2.0 mm",TEXT(VLOOKUP(A24,'Reel Log'!$A:$B,2,FALSE()),"@")="5a"),IF(G24=125,48,IF(G24=90,192,IF(G24=60,603,IF(G24=40,1896,"?")))),IF(AND(F24="&gt;2.0 mm",VLOOKUP(A24,'Reel Log'!$A:$B,2,FALSE())=2),IF(G24=125,48,IF(G24=90,240,IF(G24=60,603,IF(G24=40,1896,"?")))),IF(AND(F24="&gt;2.0 mm",TEXT(VLOOKUP(A24,'Reel Log'!$A:$B,2,FALSE()),"@")="2a"),IF(G24=125,48,IF(G24=90,240,IF(G24=60,603,IF(G24=40,1896,"?")))),IF(AND(F24="&gt;2.0 mm",VLOOKUP(A24,'Reel Log'!$A:$B,2,FALSE())=3),IF(G24=125,48,IF(G24=90,240,IF(G24=60,603,IF(G24=40,1896,"?")))),IF(AND(F24="&gt;2.0 mm",VLOOKUP(A24,'Reel Log'!$A:$B,2,FALSE())=4),IF(G24=125,48,IF(G24=90,240,IF(G24=60,603,IF(G24=40,1896,"?")))),IF(AND(F24="&gt;2.0 mm",VLOOKUP(A24,'Reel Log'!$A:$B,2,FALSE())=5),IF(G24=125,48,IF(G24=90,240,IF(G24=60,603,IF(G24=40,1896,"?")))),IF(AND(F24="&gt;2.0 mm",TEXT(VLOOKUP(A24,'Reel Log'!$A:$B,2,FALSE()),"@")="5a"),IF(G24=125,48,IF(G24=90,240,IF(G24=60,603,IF(G24=40,1896,"?")))),"?"))))))))))))))))))))))))))))))))),"")</f>
        <v/>
      </c>
      <c r="J24" s="16" t="str">
        <f aca="false">IFERROR(IF(A24="","",IF(OR(I24="",I24="?"),"", IF(I24="N/A",IF(A24="","",IF(VLOOKUP(A24,'Reel Log'!$A:$B,2,FALSE())=1,99999,IF(VLOOKUP(A24,'Reel Log'!$A:$B,2,FALSE())=2,672,IF(TEXT(VLOOKUP(A24,'Reel Log'!$A:$B,2,FALSE()),"@")="2a",336,IF(VLOOKUP(A24,'Reel Log'!$A:$B,2,FALSE())=3,168,IF(VLOOKUP(A24,'Reel Log'!$A:$B,2,FALSE())=4,72,IF(VLOOKUP(A24,'Reel Log'!$A:$B,2,FALSE())=5,48,IF(TEXT(VLOOKUP(A24,'Reel Log'!$A:$B,2,FALSE()),"@")="5a",24,0)))))))),IF(ISNUMBER(H24),IF(H24&gt;=I24,IF(A24="","",IF(VLOOKUP(A24,'Reel Log'!$A:$B,2,FALSE())=1,99999,IF(VLOOKUP(A24,'Reel Log'!$A:$B,2,FALSE())=2,672,IF(TEXT(VLOOKUP(A24,'Reel Log'!$A:$B,2,FALSE()),"@")="2a",336,IF(VLOOKUP(A24,'Reel Log'!$A:$B,2,FALSE())=3,168,IF(VLOOKUP(A24,'Reel Log'!$A:$B,2,FALSE())=4,72,IF(VLOOKUP(A24,'Reel Log'!$A:$B,2,FALSE())=5,48,IF(TEXT(VLOOKUP(A24,'Reel Log'!$A:$B,2,FALSE()),"@")="5a",24,0)))))))),0),"")))),"")</f>
        <v/>
      </c>
      <c r="K24" s="38"/>
      <c r="L24" s="38"/>
    </row>
    <row r="25" customFormat="false" ht="15" hidden="false" customHeight="false" outlineLevel="0" collapsed="false">
      <c r="A25" s="38"/>
      <c r="B25" s="43"/>
      <c r="C25" s="44"/>
      <c r="D25" s="43"/>
      <c r="E25" s="44"/>
      <c r="F25" s="38"/>
      <c r="G25" s="38"/>
      <c r="H25" s="17" t="str">
        <f aca="false">IFERROR(IF(OR(B25="",C25="",D25="",E25=""),"",((D25+E25)-(B25+C25))*24),"")</f>
        <v/>
      </c>
      <c r="I25" s="16" t="str">
        <f aca="false">IFERROR(IF(OR(A25="",F25="",G25=""),"",IF(VLOOKUP(A25,'Reel Log'!$A:$B,2,FALSE())=1,"N/A",IF(VLOOKUP(A25,'Reel Log'!$A:$B,2,FALSE())=6,"N/A",IF(AND(F25="&lt;0.5 mm",VLOOKUP(A25,'Reel Log'!$A:$B,2,FALSE())=2),"N/A",IF(AND(F25="&lt;0.5 mm",TEXT(VLOOKUP(A25,'Reel Log'!$A:$B,2,FALSE()),"@")="2a"),"N/A",IF(AND(F25="&lt;0.5 mm",VLOOKUP(A25,'Reel Log'!$A:$B,2,FALSE())=3),"N/A",IF(AND(F25="&lt;0.5 mm",VLOOKUP(A25,'Reel Log'!$A:$B,2,FALSE())=4),"N/A",IF(AND(F25="&lt;0.5 mm",VLOOKUP(A25,'Reel Log'!$A:$B,2,FALSE())=5),"N/A",IF(AND(F25="&lt;0.5 mm",TEXT(VLOOKUP(A25,'Reel Log'!$A:$B,2,FALSE()),"@")="5a"),"N/A",IF(AND(F25="0.5-0.8 mm",VLOOKUP(A25,'Reel Log'!$A:$B,2,FALSE())=2),"N/A",IF(AND(F25="0.5-0.8 mm",TEXT(VLOOKUP(A25,'Reel Log'!$A:$B,2,FALSE()),"@")="2a"),IF(G25=125,4,IF(G25=90,15,IF(G25=60,50,IF(G25=40,96,"?")))),IF(AND(F25="0.5-0.8 mm",VLOOKUP(A25,'Reel Log'!$A:$B,2,FALSE())=3),IF(G25=125,4,IF(G25=90,15,IF(G25=60,50,IF(G25=40,96,"?")))),IF(AND(F25="0.5-0.8 mm",VLOOKUP(A25,'Reel Log'!$A:$B,2,FALSE())=4),IF(G25=125,4,IF(G25=90,16,IF(G25=60,50,IF(G25=40,96,"?")))),IF(AND(F25="0.5-0.8 mm",VLOOKUP(A25,'Reel Log'!$A:$B,2,FALSE())=5),IF(G25=125,4,IF(G25=90,16,IF(G25=60,50,IF(G25=40,96,"?")))),IF(AND(F25="0.5-0.8 mm",TEXT(VLOOKUP(A25,'Reel Log'!$A:$B,2,FALSE()),"@")="5a"),IF(G25=125,4,IF(G25=90,16,IF(G25=60,50,IF(G25=40,96,"?")))),IF(AND(F25="0.8-1.4 mm",VLOOKUP(A25,'Reel Log'!$A:$B,2,FALSE())=2),"N/A",IF(AND(F25="0.8-1.4 mm",TEXT(VLOOKUP(A25,'Reel Log'!$A:$B,2,FALSE()),"@")="2a"),IF(G25=125,8,IF(G25=90,25,IF(G25=60,100,IF(G25=40,192,"?")))),IF(AND(F25="0.8-1.4 mm",VLOOKUP(A25,'Reel Log'!$A:$B,2,FALSE())=3),IF(G25=125,8,IF(G25=90,25,IF(G25=60,100,IF(G25=40,192,"?")))),IF(AND(F25="0.8-1.4 mm",VLOOKUP(A25,'Reel Log'!$A:$B,2,FALSE())=4),IF(G25=125,9,IF(G25=90,27,IF(G25=60,113,IF(G25=40,240,"?")))),IF(AND(F25="0.8-1.4 mm",VLOOKUP(A25,'Reel Log'!$A:$B,2,FALSE())=5),IF(G25=125,10,IF(G25=90,28,IF(G25=60,126,IF(G25=40,264,"?")))),IF(AND(F25="0.8-1.4 mm",TEXT(VLOOKUP(A25,'Reel Log'!$A:$B,2,FALSE()),"@")="5a"),IF(G25=125,11,IF(G25=90,30,IF(G25=60,138,IF(G25=40,288,"?")))),IF(AND(F25="1.4-2.0 mm",VLOOKUP(A25,'Reel Log'!$A:$B,2,FALSE())=2),IF(G25=125,18,IF(G25=90,65,IF(G25=60,226,IF(G25=40,600,"?")))),IF(AND(F25="1.4-2.0 mm",TEXT(VLOOKUP(A25,'Reel Log'!$A:$B,2,FALSE()),"@")="2a"),IF(G25=125,21,IF(G25=90,72,IF(G25=60,264,IF(G25=40,696,"?")))),IF(AND(F25="1.4-2.0 mm",VLOOKUP(A25,'Reel Log'!$A:$B,2,FALSE())=3),IF(G25=125,27,IF(G25=90,96,IF(G25=60,339,IF(G25=40,888,"?")))),IF(AND(F25="1.4-2.0 mm",VLOOKUP(A25,'Reel Log'!$A:$B,2,FALSE())=4),IF(G25=125,34,IF(G25=90,120,IF(G25=60,427,IF(G25=40,1128,"?")))),IF(AND(F25="1.4-2.0 mm",VLOOKUP(A25,'Reel Log'!$A:$B,2,FALSE())=5),IF(G25=125,40,IF(G25=90,144,IF(G25=60,502,IF(G25=40,1368,"?")))),IF(AND(F25="1.4-2.0 mm",TEXT(VLOOKUP(A25,'Reel Log'!$A:$B,2,FALSE()),"@")="5a"),IF(G25=125,48,IF(G25=90,192,IF(G25=60,603,IF(G25=40,1896,"?")))),IF(AND(F25="&gt;2.0 mm",VLOOKUP(A25,'Reel Log'!$A:$B,2,FALSE())=2),IF(G25=125,48,IF(G25=90,240,IF(G25=60,603,IF(G25=40,1896,"?")))),IF(AND(F25="&gt;2.0 mm",TEXT(VLOOKUP(A25,'Reel Log'!$A:$B,2,FALSE()),"@")="2a"),IF(G25=125,48,IF(G25=90,240,IF(G25=60,603,IF(G25=40,1896,"?")))),IF(AND(F25="&gt;2.0 mm",VLOOKUP(A25,'Reel Log'!$A:$B,2,FALSE())=3),IF(G25=125,48,IF(G25=90,240,IF(G25=60,603,IF(G25=40,1896,"?")))),IF(AND(F25="&gt;2.0 mm",VLOOKUP(A25,'Reel Log'!$A:$B,2,FALSE())=4),IF(G25=125,48,IF(G25=90,240,IF(G25=60,603,IF(G25=40,1896,"?")))),IF(AND(F25="&gt;2.0 mm",VLOOKUP(A25,'Reel Log'!$A:$B,2,FALSE())=5),IF(G25=125,48,IF(G25=90,240,IF(G25=60,603,IF(G25=40,1896,"?")))),IF(AND(F25="&gt;2.0 mm",TEXT(VLOOKUP(A25,'Reel Log'!$A:$B,2,FALSE()),"@")="5a"),IF(G25=125,48,IF(G25=90,240,IF(G25=60,603,IF(G25=40,1896,"?")))),"?"))))))))))))))))))))))))))))))))),"")</f>
        <v/>
      </c>
      <c r="J25" s="16" t="str">
        <f aca="false">IFERROR(IF(A25="","",IF(OR(I25="",I25="?"),"", IF(I25="N/A",IF(A25="","",IF(VLOOKUP(A25,'Reel Log'!$A:$B,2,FALSE())=1,99999,IF(VLOOKUP(A25,'Reel Log'!$A:$B,2,FALSE())=2,672,IF(TEXT(VLOOKUP(A25,'Reel Log'!$A:$B,2,FALSE()),"@")="2a",336,IF(VLOOKUP(A25,'Reel Log'!$A:$B,2,FALSE())=3,168,IF(VLOOKUP(A25,'Reel Log'!$A:$B,2,FALSE())=4,72,IF(VLOOKUP(A25,'Reel Log'!$A:$B,2,FALSE())=5,48,IF(TEXT(VLOOKUP(A25,'Reel Log'!$A:$B,2,FALSE()),"@")="5a",24,0)))))))),IF(ISNUMBER(H25),IF(H25&gt;=I25,IF(A25="","",IF(VLOOKUP(A25,'Reel Log'!$A:$B,2,FALSE())=1,99999,IF(VLOOKUP(A25,'Reel Log'!$A:$B,2,FALSE())=2,672,IF(TEXT(VLOOKUP(A25,'Reel Log'!$A:$B,2,FALSE()),"@")="2a",336,IF(VLOOKUP(A25,'Reel Log'!$A:$B,2,FALSE())=3,168,IF(VLOOKUP(A25,'Reel Log'!$A:$B,2,FALSE())=4,72,IF(VLOOKUP(A25,'Reel Log'!$A:$B,2,FALSE())=5,48,IF(TEXT(VLOOKUP(A25,'Reel Log'!$A:$B,2,FALSE()),"@")="5a",24,0)))))))),0),"")))),"")</f>
        <v/>
      </c>
      <c r="K25" s="38"/>
      <c r="L25" s="38"/>
    </row>
    <row r="26" customFormat="false" ht="15" hidden="false" customHeight="false" outlineLevel="0" collapsed="false">
      <c r="A26" s="38"/>
      <c r="B26" s="43"/>
      <c r="C26" s="44"/>
      <c r="D26" s="43"/>
      <c r="E26" s="44"/>
      <c r="F26" s="38"/>
      <c r="G26" s="38"/>
      <c r="H26" s="17" t="str">
        <f aca="false">IFERROR(IF(OR(B26="",C26="",D26="",E26=""),"",((D26+E26)-(B26+C26))*24),"")</f>
        <v/>
      </c>
      <c r="I26" s="16" t="str">
        <f aca="false">IFERROR(IF(OR(A26="",F26="",G26=""),"",IF(VLOOKUP(A26,'Reel Log'!$A:$B,2,FALSE())=1,"N/A",IF(VLOOKUP(A26,'Reel Log'!$A:$B,2,FALSE())=6,"N/A",IF(AND(F26="&lt;0.5 mm",VLOOKUP(A26,'Reel Log'!$A:$B,2,FALSE())=2),"N/A",IF(AND(F26="&lt;0.5 mm",TEXT(VLOOKUP(A26,'Reel Log'!$A:$B,2,FALSE()),"@")="2a"),"N/A",IF(AND(F26="&lt;0.5 mm",VLOOKUP(A26,'Reel Log'!$A:$B,2,FALSE())=3),"N/A",IF(AND(F26="&lt;0.5 mm",VLOOKUP(A26,'Reel Log'!$A:$B,2,FALSE())=4),"N/A",IF(AND(F26="&lt;0.5 mm",VLOOKUP(A26,'Reel Log'!$A:$B,2,FALSE())=5),"N/A",IF(AND(F26="&lt;0.5 mm",TEXT(VLOOKUP(A26,'Reel Log'!$A:$B,2,FALSE()),"@")="5a"),"N/A",IF(AND(F26="0.5-0.8 mm",VLOOKUP(A26,'Reel Log'!$A:$B,2,FALSE())=2),"N/A",IF(AND(F26="0.5-0.8 mm",TEXT(VLOOKUP(A26,'Reel Log'!$A:$B,2,FALSE()),"@")="2a"),IF(G26=125,4,IF(G26=90,15,IF(G26=60,50,IF(G26=40,96,"?")))),IF(AND(F26="0.5-0.8 mm",VLOOKUP(A26,'Reel Log'!$A:$B,2,FALSE())=3),IF(G26=125,4,IF(G26=90,15,IF(G26=60,50,IF(G26=40,96,"?")))),IF(AND(F26="0.5-0.8 mm",VLOOKUP(A26,'Reel Log'!$A:$B,2,FALSE())=4),IF(G26=125,4,IF(G26=90,16,IF(G26=60,50,IF(G26=40,96,"?")))),IF(AND(F26="0.5-0.8 mm",VLOOKUP(A26,'Reel Log'!$A:$B,2,FALSE())=5),IF(G26=125,4,IF(G26=90,16,IF(G26=60,50,IF(G26=40,96,"?")))),IF(AND(F26="0.5-0.8 mm",TEXT(VLOOKUP(A26,'Reel Log'!$A:$B,2,FALSE()),"@")="5a"),IF(G26=125,4,IF(G26=90,16,IF(G26=60,50,IF(G26=40,96,"?")))),IF(AND(F26="0.8-1.4 mm",VLOOKUP(A26,'Reel Log'!$A:$B,2,FALSE())=2),"N/A",IF(AND(F26="0.8-1.4 mm",TEXT(VLOOKUP(A26,'Reel Log'!$A:$B,2,FALSE()),"@")="2a"),IF(G26=125,8,IF(G26=90,25,IF(G26=60,100,IF(G26=40,192,"?")))),IF(AND(F26="0.8-1.4 mm",VLOOKUP(A26,'Reel Log'!$A:$B,2,FALSE())=3),IF(G26=125,8,IF(G26=90,25,IF(G26=60,100,IF(G26=40,192,"?")))),IF(AND(F26="0.8-1.4 mm",VLOOKUP(A26,'Reel Log'!$A:$B,2,FALSE())=4),IF(G26=125,9,IF(G26=90,27,IF(G26=60,113,IF(G26=40,240,"?")))),IF(AND(F26="0.8-1.4 mm",VLOOKUP(A26,'Reel Log'!$A:$B,2,FALSE())=5),IF(G26=125,10,IF(G26=90,28,IF(G26=60,126,IF(G26=40,264,"?")))),IF(AND(F26="0.8-1.4 mm",TEXT(VLOOKUP(A26,'Reel Log'!$A:$B,2,FALSE()),"@")="5a"),IF(G26=125,11,IF(G26=90,30,IF(G26=60,138,IF(G26=40,288,"?")))),IF(AND(F26="1.4-2.0 mm",VLOOKUP(A26,'Reel Log'!$A:$B,2,FALSE())=2),IF(G26=125,18,IF(G26=90,65,IF(G26=60,226,IF(G26=40,600,"?")))),IF(AND(F26="1.4-2.0 mm",TEXT(VLOOKUP(A26,'Reel Log'!$A:$B,2,FALSE()),"@")="2a"),IF(G26=125,21,IF(G26=90,72,IF(G26=60,264,IF(G26=40,696,"?")))),IF(AND(F26="1.4-2.0 mm",VLOOKUP(A26,'Reel Log'!$A:$B,2,FALSE())=3),IF(G26=125,27,IF(G26=90,96,IF(G26=60,339,IF(G26=40,888,"?")))),IF(AND(F26="1.4-2.0 mm",VLOOKUP(A26,'Reel Log'!$A:$B,2,FALSE())=4),IF(G26=125,34,IF(G26=90,120,IF(G26=60,427,IF(G26=40,1128,"?")))),IF(AND(F26="1.4-2.0 mm",VLOOKUP(A26,'Reel Log'!$A:$B,2,FALSE())=5),IF(G26=125,40,IF(G26=90,144,IF(G26=60,502,IF(G26=40,1368,"?")))),IF(AND(F26="1.4-2.0 mm",TEXT(VLOOKUP(A26,'Reel Log'!$A:$B,2,FALSE()),"@")="5a"),IF(G26=125,48,IF(G26=90,192,IF(G26=60,603,IF(G26=40,1896,"?")))),IF(AND(F26="&gt;2.0 mm",VLOOKUP(A26,'Reel Log'!$A:$B,2,FALSE())=2),IF(G26=125,48,IF(G26=90,240,IF(G26=60,603,IF(G26=40,1896,"?")))),IF(AND(F26="&gt;2.0 mm",TEXT(VLOOKUP(A26,'Reel Log'!$A:$B,2,FALSE()),"@")="2a"),IF(G26=125,48,IF(G26=90,240,IF(G26=60,603,IF(G26=40,1896,"?")))),IF(AND(F26="&gt;2.0 mm",VLOOKUP(A26,'Reel Log'!$A:$B,2,FALSE())=3),IF(G26=125,48,IF(G26=90,240,IF(G26=60,603,IF(G26=40,1896,"?")))),IF(AND(F26="&gt;2.0 mm",VLOOKUP(A26,'Reel Log'!$A:$B,2,FALSE())=4),IF(G26=125,48,IF(G26=90,240,IF(G26=60,603,IF(G26=40,1896,"?")))),IF(AND(F26="&gt;2.0 mm",VLOOKUP(A26,'Reel Log'!$A:$B,2,FALSE())=5),IF(G26=125,48,IF(G26=90,240,IF(G26=60,603,IF(G26=40,1896,"?")))),IF(AND(F26="&gt;2.0 mm",TEXT(VLOOKUP(A26,'Reel Log'!$A:$B,2,FALSE()),"@")="5a"),IF(G26=125,48,IF(G26=90,240,IF(G26=60,603,IF(G26=40,1896,"?")))),"?"))))))))))))))))))))))))))))))))),"")</f>
        <v/>
      </c>
      <c r="J26" s="16" t="str">
        <f aca="false">IFERROR(IF(A26="","",IF(OR(I26="",I26="?"),"", IF(I26="N/A",IF(A26="","",IF(VLOOKUP(A26,'Reel Log'!$A:$B,2,FALSE())=1,99999,IF(VLOOKUP(A26,'Reel Log'!$A:$B,2,FALSE())=2,672,IF(TEXT(VLOOKUP(A26,'Reel Log'!$A:$B,2,FALSE()),"@")="2a",336,IF(VLOOKUP(A26,'Reel Log'!$A:$B,2,FALSE())=3,168,IF(VLOOKUP(A26,'Reel Log'!$A:$B,2,FALSE())=4,72,IF(VLOOKUP(A26,'Reel Log'!$A:$B,2,FALSE())=5,48,IF(TEXT(VLOOKUP(A26,'Reel Log'!$A:$B,2,FALSE()),"@")="5a",24,0)))))))),IF(ISNUMBER(H26),IF(H26&gt;=I26,IF(A26="","",IF(VLOOKUP(A26,'Reel Log'!$A:$B,2,FALSE())=1,99999,IF(VLOOKUP(A26,'Reel Log'!$A:$B,2,FALSE())=2,672,IF(TEXT(VLOOKUP(A26,'Reel Log'!$A:$B,2,FALSE()),"@")="2a",336,IF(VLOOKUP(A26,'Reel Log'!$A:$B,2,FALSE())=3,168,IF(VLOOKUP(A26,'Reel Log'!$A:$B,2,FALSE())=4,72,IF(VLOOKUP(A26,'Reel Log'!$A:$B,2,FALSE())=5,48,IF(TEXT(VLOOKUP(A26,'Reel Log'!$A:$B,2,FALSE()),"@")="5a",24,0)))))))),0),"")))),"")</f>
        <v/>
      </c>
      <c r="K26" s="38"/>
      <c r="L26" s="38"/>
    </row>
    <row r="27" customFormat="false" ht="15" hidden="false" customHeight="false" outlineLevel="0" collapsed="false">
      <c r="A27" s="38"/>
      <c r="B27" s="43"/>
      <c r="C27" s="44"/>
      <c r="D27" s="43"/>
      <c r="E27" s="44"/>
      <c r="F27" s="38"/>
      <c r="G27" s="38"/>
      <c r="H27" s="17" t="str">
        <f aca="false">IFERROR(IF(OR(B27="",C27="",D27="",E27=""),"",((D27+E27)-(B27+C27))*24),"")</f>
        <v/>
      </c>
      <c r="I27" s="16" t="str">
        <f aca="false">IFERROR(IF(OR(A27="",F27="",G27=""),"",IF(VLOOKUP(A27,'Reel Log'!$A:$B,2,FALSE())=1,"N/A",IF(VLOOKUP(A27,'Reel Log'!$A:$B,2,FALSE())=6,"N/A",IF(AND(F27="&lt;0.5 mm",VLOOKUP(A27,'Reel Log'!$A:$B,2,FALSE())=2),"N/A",IF(AND(F27="&lt;0.5 mm",TEXT(VLOOKUP(A27,'Reel Log'!$A:$B,2,FALSE()),"@")="2a"),"N/A",IF(AND(F27="&lt;0.5 mm",VLOOKUP(A27,'Reel Log'!$A:$B,2,FALSE())=3),"N/A",IF(AND(F27="&lt;0.5 mm",VLOOKUP(A27,'Reel Log'!$A:$B,2,FALSE())=4),"N/A",IF(AND(F27="&lt;0.5 mm",VLOOKUP(A27,'Reel Log'!$A:$B,2,FALSE())=5),"N/A",IF(AND(F27="&lt;0.5 mm",TEXT(VLOOKUP(A27,'Reel Log'!$A:$B,2,FALSE()),"@")="5a"),"N/A",IF(AND(F27="0.5-0.8 mm",VLOOKUP(A27,'Reel Log'!$A:$B,2,FALSE())=2),"N/A",IF(AND(F27="0.5-0.8 mm",TEXT(VLOOKUP(A27,'Reel Log'!$A:$B,2,FALSE()),"@")="2a"),IF(G27=125,4,IF(G27=90,15,IF(G27=60,50,IF(G27=40,96,"?")))),IF(AND(F27="0.5-0.8 mm",VLOOKUP(A27,'Reel Log'!$A:$B,2,FALSE())=3),IF(G27=125,4,IF(G27=90,15,IF(G27=60,50,IF(G27=40,96,"?")))),IF(AND(F27="0.5-0.8 mm",VLOOKUP(A27,'Reel Log'!$A:$B,2,FALSE())=4),IF(G27=125,4,IF(G27=90,16,IF(G27=60,50,IF(G27=40,96,"?")))),IF(AND(F27="0.5-0.8 mm",VLOOKUP(A27,'Reel Log'!$A:$B,2,FALSE())=5),IF(G27=125,4,IF(G27=90,16,IF(G27=60,50,IF(G27=40,96,"?")))),IF(AND(F27="0.5-0.8 mm",TEXT(VLOOKUP(A27,'Reel Log'!$A:$B,2,FALSE()),"@")="5a"),IF(G27=125,4,IF(G27=90,16,IF(G27=60,50,IF(G27=40,96,"?")))),IF(AND(F27="0.8-1.4 mm",VLOOKUP(A27,'Reel Log'!$A:$B,2,FALSE())=2),"N/A",IF(AND(F27="0.8-1.4 mm",TEXT(VLOOKUP(A27,'Reel Log'!$A:$B,2,FALSE()),"@")="2a"),IF(G27=125,8,IF(G27=90,25,IF(G27=60,100,IF(G27=40,192,"?")))),IF(AND(F27="0.8-1.4 mm",VLOOKUP(A27,'Reel Log'!$A:$B,2,FALSE())=3),IF(G27=125,8,IF(G27=90,25,IF(G27=60,100,IF(G27=40,192,"?")))),IF(AND(F27="0.8-1.4 mm",VLOOKUP(A27,'Reel Log'!$A:$B,2,FALSE())=4),IF(G27=125,9,IF(G27=90,27,IF(G27=60,113,IF(G27=40,240,"?")))),IF(AND(F27="0.8-1.4 mm",VLOOKUP(A27,'Reel Log'!$A:$B,2,FALSE())=5),IF(G27=125,10,IF(G27=90,28,IF(G27=60,126,IF(G27=40,264,"?")))),IF(AND(F27="0.8-1.4 mm",TEXT(VLOOKUP(A27,'Reel Log'!$A:$B,2,FALSE()),"@")="5a"),IF(G27=125,11,IF(G27=90,30,IF(G27=60,138,IF(G27=40,288,"?")))),IF(AND(F27="1.4-2.0 mm",VLOOKUP(A27,'Reel Log'!$A:$B,2,FALSE())=2),IF(G27=125,18,IF(G27=90,65,IF(G27=60,226,IF(G27=40,600,"?")))),IF(AND(F27="1.4-2.0 mm",TEXT(VLOOKUP(A27,'Reel Log'!$A:$B,2,FALSE()),"@")="2a"),IF(G27=125,21,IF(G27=90,72,IF(G27=60,264,IF(G27=40,696,"?")))),IF(AND(F27="1.4-2.0 mm",VLOOKUP(A27,'Reel Log'!$A:$B,2,FALSE())=3),IF(G27=125,27,IF(G27=90,96,IF(G27=60,339,IF(G27=40,888,"?")))),IF(AND(F27="1.4-2.0 mm",VLOOKUP(A27,'Reel Log'!$A:$B,2,FALSE())=4),IF(G27=125,34,IF(G27=90,120,IF(G27=60,427,IF(G27=40,1128,"?")))),IF(AND(F27="1.4-2.0 mm",VLOOKUP(A27,'Reel Log'!$A:$B,2,FALSE())=5),IF(G27=125,40,IF(G27=90,144,IF(G27=60,502,IF(G27=40,1368,"?")))),IF(AND(F27="1.4-2.0 mm",TEXT(VLOOKUP(A27,'Reel Log'!$A:$B,2,FALSE()),"@")="5a"),IF(G27=125,48,IF(G27=90,192,IF(G27=60,603,IF(G27=40,1896,"?")))),IF(AND(F27="&gt;2.0 mm",VLOOKUP(A27,'Reel Log'!$A:$B,2,FALSE())=2),IF(G27=125,48,IF(G27=90,240,IF(G27=60,603,IF(G27=40,1896,"?")))),IF(AND(F27="&gt;2.0 mm",TEXT(VLOOKUP(A27,'Reel Log'!$A:$B,2,FALSE()),"@")="2a"),IF(G27=125,48,IF(G27=90,240,IF(G27=60,603,IF(G27=40,1896,"?")))),IF(AND(F27="&gt;2.0 mm",VLOOKUP(A27,'Reel Log'!$A:$B,2,FALSE())=3),IF(G27=125,48,IF(G27=90,240,IF(G27=60,603,IF(G27=40,1896,"?")))),IF(AND(F27="&gt;2.0 mm",VLOOKUP(A27,'Reel Log'!$A:$B,2,FALSE())=4),IF(G27=125,48,IF(G27=90,240,IF(G27=60,603,IF(G27=40,1896,"?")))),IF(AND(F27="&gt;2.0 mm",VLOOKUP(A27,'Reel Log'!$A:$B,2,FALSE())=5),IF(G27=125,48,IF(G27=90,240,IF(G27=60,603,IF(G27=40,1896,"?")))),IF(AND(F27="&gt;2.0 mm",TEXT(VLOOKUP(A27,'Reel Log'!$A:$B,2,FALSE()),"@")="5a"),IF(G27=125,48,IF(G27=90,240,IF(G27=60,603,IF(G27=40,1896,"?")))),"?"))))))))))))))))))))))))))))))))),"")</f>
        <v/>
      </c>
      <c r="J27" s="16" t="str">
        <f aca="false">IFERROR(IF(A27="","",IF(OR(I27="",I27="?"),"", IF(I27="N/A",IF(A27="","",IF(VLOOKUP(A27,'Reel Log'!$A:$B,2,FALSE())=1,99999,IF(VLOOKUP(A27,'Reel Log'!$A:$B,2,FALSE())=2,672,IF(TEXT(VLOOKUP(A27,'Reel Log'!$A:$B,2,FALSE()),"@")="2a",336,IF(VLOOKUP(A27,'Reel Log'!$A:$B,2,FALSE())=3,168,IF(VLOOKUP(A27,'Reel Log'!$A:$B,2,FALSE())=4,72,IF(VLOOKUP(A27,'Reel Log'!$A:$B,2,FALSE())=5,48,IF(TEXT(VLOOKUP(A27,'Reel Log'!$A:$B,2,FALSE()),"@")="5a",24,0)))))))),IF(ISNUMBER(H27),IF(H27&gt;=I27,IF(A27="","",IF(VLOOKUP(A27,'Reel Log'!$A:$B,2,FALSE())=1,99999,IF(VLOOKUP(A27,'Reel Log'!$A:$B,2,FALSE())=2,672,IF(TEXT(VLOOKUP(A27,'Reel Log'!$A:$B,2,FALSE()),"@")="2a",336,IF(VLOOKUP(A27,'Reel Log'!$A:$B,2,FALSE())=3,168,IF(VLOOKUP(A27,'Reel Log'!$A:$B,2,FALSE())=4,72,IF(VLOOKUP(A27,'Reel Log'!$A:$B,2,FALSE())=5,48,IF(TEXT(VLOOKUP(A27,'Reel Log'!$A:$B,2,FALSE()),"@")="5a",24,0)))))))),0),"")))),"")</f>
        <v/>
      </c>
      <c r="K27" s="38"/>
      <c r="L27" s="38"/>
    </row>
    <row r="28" customFormat="false" ht="15" hidden="false" customHeight="false" outlineLevel="0" collapsed="false">
      <c r="A28" s="38"/>
      <c r="B28" s="43"/>
      <c r="C28" s="44"/>
      <c r="D28" s="43"/>
      <c r="E28" s="44"/>
      <c r="F28" s="38"/>
      <c r="G28" s="38"/>
      <c r="H28" s="17" t="str">
        <f aca="false">IFERROR(IF(OR(B28="",C28="",D28="",E28=""),"",((D28+E28)-(B28+C28))*24),"")</f>
        <v/>
      </c>
      <c r="I28" s="16" t="str">
        <f aca="false">IFERROR(IF(OR(A28="",F28="",G28=""),"",IF(VLOOKUP(A28,'Reel Log'!$A:$B,2,FALSE())=1,"N/A",IF(VLOOKUP(A28,'Reel Log'!$A:$B,2,FALSE())=6,"N/A",IF(AND(F28="&lt;0.5 mm",VLOOKUP(A28,'Reel Log'!$A:$B,2,FALSE())=2),"N/A",IF(AND(F28="&lt;0.5 mm",TEXT(VLOOKUP(A28,'Reel Log'!$A:$B,2,FALSE()),"@")="2a"),"N/A",IF(AND(F28="&lt;0.5 mm",VLOOKUP(A28,'Reel Log'!$A:$B,2,FALSE())=3),"N/A",IF(AND(F28="&lt;0.5 mm",VLOOKUP(A28,'Reel Log'!$A:$B,2,FALSE())=4),"N/A",IF(AND(F28="&lt;0.5 mm",VLOOKUP(A28,'Reel Log'!$A:$B,2,FALSE())=5),"N/A",IF(AND(F28="&lt;0.5 mm",TEXT(VLOOKUP(A28,'Reel Log'!$A:$B,2,FALSE()),"@")="5a"),"N/A",IF(AND(F28="0.5-0.8 mm",VLOOKUP(A28,'Reel Log'!$A:$B,2,FALSE())=2),"N/A",IF(AND(F28="0.5-0.8 mm",TEXT(VLOOKUP(A28,'Reel Log'!$A:$B,2,FALSE()),"@")="2a"),IF(G28=125,4,IF(G28=90,15,IF(G28=60,50,IF(G28=40,96,"?")))),IF(AND(F28="0.5-0.8 mm",VLOOKUP(A28,'Reel Log'!$A:$B,2,FALSE())=3),IF(G28=125,4,IF(G28=90,15,IF(G28=60,50,IF(G28=40,96,"?")))),IF(AND(F28="0.5-0.8 mm",VLOOKUP(A28,'Reel Log'!$A:$B,2,FALSE())=4),IF(G28=125,4,IF(G28=90,16,IF(G28=60,50,IF(G28=40,96,"?")))),IF(AND(F28="0.5-0.8 mm",VLOOKUP(A28,'Reel Log'!$A:$B,2,FALSE())=5),IF(G28=125,4,IF(G28=90,16,IF(G28=60,50,IF(G28=40,96,"?")))),IF(AND(F28="0.5-0.8 mm",TEXT(VLOOKUP(A28,'Reel Log'!$A:$B,2,FALSE()),"@")="5a"),IF(G28=125,4,IF(G28=90,16,IF(G28=60,50,IF(G28=40,96,"?")))),IF(AND(F28="0.8-1.4 mm",VLOOKUP(A28,'Reel Log'!$A:$B,2,FALSE())=2),"N/A",IF(AND(F28="0.8-1.4 mm",TEXT(VLOOKUP(A28,'Reel Log'!$A:$B,2,FALSE()),"@")="2a"),IF(G28=125,8,IF(G28=90,25,IF(G28=60,100,IF(G28=40,192,"?")))),IF(AND(F28="0.8-1.4 mm",VLOOKUP(A28,'Reel Log'!$A:$B,2,FALSE())=3),IF(G28=125,8,IF(G28=90,25,IF(G28=60,100,IF(G28=40,192,"?")))),IF(AND(F28="0.8-1.4 mm",VLOOKUP(A28,'Reel Log'!$A:$B,2,FALSE())=4),IF(G28=125,9,IF(G28=90,27,IF(G28=60,113,IF(G28=40,240,"?")))),IF(AND(F28="0.8-1.4 mm",VLOOKUP(A28,'Reel Log'!$A:$B,2,FALSE())=5),IF(G28=125,10,IF(G28=90,28,IF(G28=60,126,IF(G28=40,264,"?")))),IF(AND(F28="0.8-1.4 mm",TEXT(VLOOKUP(A28,'Reel Log'!$A:$B,2,FALSE()),"@")="5a"),IF(G28=125,11,IF(G28=90,30,IF(G28=60,138,IF(G28=40,288,"?")))),IF(AND(F28="1.4-2.0 mm",VLOOKUP(A28,'Reel Log'!$A:$B,2,FALSE())=2),IF(G28=125,18,IF(G28=90,65,IF(G28=60,226,IF(G28=40,600,"?")))),IF(AND(F28="1.4-2.0 mm",TEXT(VLOOKUP(A28,'Reel Log'!$A:$B,2,FALSE()),"@")="2a"),IF(G28=125,21,IF(G28=90,72,IF(G28=60,264,IF(G28=40,696,"?")))),IF(AND(F28="1.4-2.0 mm",VLOOKUP(A28,'Reel Log'!$A:$B,2,FALSE())=3),IF(G28=125,27,IF(G28=90,96,IF(G28=60,339,IF(G28=40,888,"?")))),IF(AND(F28="1.4-2.0 mm",VLOOKUP(A28,'Reel Log'!$A:$B,2,FALSE())=4),IF(G28=125,34,IF(G28=90,120,IF(G28=60,427,IF(G28=40,1128,"?")))),IF(AND(F28="1.4-2.0 mm",VLOOKUP(A28,'Reel Log'!$A:$B,2,FALSE())=5),IF(G28=125,40,IF(G28=90,144,IF(G28=60,502,IF(G28=40,1368,"?")))),IF(AND(F28="1.4-2.0 mm",TEXT(VLOOKUP(A28,'Reel Log'!$A:$B,2,FALSE()),"@")="5a"),IF(G28=125,48,IF(G28=90,192,IF(G28=60,603,IF(G28=40,1896,"?")))),IF(AND(F28="&gt;2.0 mm",VLOOKUP(A28,'Reel Log'!$A:$B,2,FALSE())=2),IF(G28=125,48,IF(G28=90,240,IF(G28=60,603,IF(G28=40,1896,"?")))),IF(AND(F28="&gt;2.0 mm",TEXT(VLOOKUP(A28,'Reel Log'!$A:$B,2,FALSE()),"@")="2a"),IF(G28=125,48,IF(G28=90,240,IF(G28=60,603,IF(G28=40,1896,"?")))),IF(AND(F28="&gt;2.0 mm",VLOOKUP(A28,'Reel Log'!$A:$B,2,FALSE())=3),IF(G28=125,48,IF(G28=90,240,IF(G28=60,603,IF(G28=40,1896,"?")))),IF(AND(F28="&gt;2.0 mm",VLOOKUP(A28,'Reel Log'!$A:$B,2,FALSE())=4),IF(G28=125,48,IF(G28=90,240,IF(G28=60,603,IF(G28=40,1896,"?")))),IF(AND(F28="&gt;2.0 mm",VLOOKUP(A28,'Reel Log'!$A:$B,2,FALSE())=5),IF(G28=125,48,IF(G28=90,240,IF(G28=60,603,IF(G28=40,1896,"?")))),IF(AND(F28="&gt;2.0 mm",TEXT(VLOOKUP(A28,'Reel Log'!$A:$B,2,FALSE()),"@")="5a"),IF(G28=125,48,IF(G28=90,240,IF(G28=60,603,IF(G28=40,1896,"?")))),"?"))))))))))))))))))))))))))))))))),"")</f>
        <v/>
      </c>
      <c r="J28" s="16" t="str">
        <f aca="false">IFERROR(IF(A28="","",IF(OR(I28="",I28="?"),"", IF(I28="N/A",IF(A28="","",IF(VLOOKUP(A28,'Reel Log'!$A:$B,2,FALSE())=1,99999,IF(VLOOKUP(A28,'Reel Log'!$A:$B,2,FALSE())=2,672,IF(TEXT(VLOOKUP(A28,'Reel Log'!$A:$B,2,FALSE()),"@")="2a",336,IF(VLOOKUP(A28,'Reel Log'!$A:$B,2,FALSE())=3,168,IF(VLOOKUP(A28,'Reel Log'!$A:$B,2,FALSE())=4,72,IF(VLOOKUP(A28,'Reel Log'!$A:$B,2,FALSE())=5,48,IF(TEXT(VLOOKUP(A28,'Reel Log'!$A:$B,2,FALSE()),"@")="5a",24,0)))))))),IF(ISNUMBER(H28),IF(H28&gt;=I28,IF(A28="","",IF(VLOOKUP(A28,'Reel Log'!$A:$B,2,FALSE())=1,99999,IF(VLOOKUP(A28,'Reel Log'!$A:$B,2,FALSE())=2,672,IF(TEXT(VLOOKUP(A28,'Reel Log'!$A:$B,2,FALSE()),"@")="2a",336,IF(VLOOKUP(A28,'Reel Log'!$A:$B,2,FALSE())=3,168,IF(VLOOKUP(A28,'Reel Log'!$A:$B,2,FALSE())=4,72,IF(VLOOKUP(A28,'Reel Log'!$A:$B,2,FALSE())=5,48,IF(TEXT(VLOOKUP(A28,'Reel Log'!$A:$B,2,FALSE()),"@")="5a",24,0)))))))),0),"")))),"")</f>
        <v/>
      </c>
      <c r="K28" s="38"/>
      <c r="L28" s="38"/>
    </row>
    <row r="29" customFormat="false" ht="15" hidden="false" customHeight="false" outlineLevel="0" collapsed="false">
      <c r="A29" s="38"/>
      <c r="B29" s="43"/>
      <c r="C29" s="44"/>
      <c r="D29" s="43"/>
      <c r="E29" s="44"/>
      <c r="F29" s="38"/>
      <c r="G29" s="38"/>
      <c r="H29" s="17" t="str">
        <f aca="false">IFERROR(IF(OR(B29="",C29="",D29="",E29=""),"",((D29+E29)-(B29+C29))*24),"")</f>
        <v/>
      </c>
      <c r="I29" s="16" t="str">
        <f aca="false">IFERROR(IF(OR(A29="",F29="",G29=""),"",IF(VLOOKUP(A29,'Reel Log'!$A:$B,2,FALSE())=1,"N/A",IF(VLOOKUP(A29,'Reel Log'!$A:$B,2,FALSE())=6,"N/A",IF(AND(F29="&lt;0.5 mm",VLOOKUP(A29,'Reel Log'!$A:$B,2,FALSE())=2),"N/A",IF(AND(F29="&lt;0.5 mm",TEXT(VLOOKUP(A29,'Reel Log'!$A:$B,2,FALSE()),"@")="2a"),"N/A",IF(AND(F29="&lt;0.5 mm",VLOOKUP(A29,'Reel Log'!$A:$B,2,FALSE())=3),"N/A",IF(AND(F29="&lt;0.5 mm",VLOOKUP(A29,'Reel Log'!$A:$B,2,FALSE())=4),"N/A",IF(AND(F29="&lt;0.5 mm",VLOOKUP(A29,'Reel Log'!$A:$B,2,FALSE())=5),"N/A",IF(AND(F29="&lt;0.5 mm",TEXT(VLOOKUP(A29,'Reel Log'!$A:$B,2,FALSE()),"@")="5a"),"N/A",IF(AND(F29="0.5-0.8 mm",VLOOKUP(A29,'Reel Log'!$A:$B,2,FALSE())=2),"N/A",IF(AND(F29="0.5-0.8 mm",TEXT(VLOOKUP(A29,'Reel Log'!$A:$B,2,FALSE()),"@")="2a"),IF(G29=125,4,IF(G29=90,15,IF(G29=60,50,IF(G29=40,96,"?")))),IF(AND(F29="0.5-0.8 mm",VLOOKUP(A29,'Reel Log'!$A:$B,2,FALSE())=3),IF(G29=125,4,IF(G29=90,15,IF(G29=60,50,IF(G29=40,96,"?")))),IF(AND(F29="0.5-0.8 mm",VLOOKUP(A29,'Reel Log'!$A:$B,2,FALSE())=4),IF(G29=125,4,IF(G29=90,16,IF(G29=60,50,IF(G29=40,96,"?")))),IF(AND(F29="0.5-0.8 mm",VLOOKUP(A29,'Reel Log'!$A:$B,2,FALSE())=5),IF(G29=125,4,IF(G29=90,16,IF(G29=60,50,IF(G29=40,96,"?")))),IF(AND(F29="0.5-0.8 mm",TEXT(VLOOKUP(A29,'Reel Log'!$A:$B,2,FALSE()),"@")="5a"),IF(G29=125,4,IF(G29=90,16,IF(G29=60,50,IF(G29=40,96,"?")))),IF(AND(F29="0.8-1.4 mm",VLOOKUP(A29,'Reel Log'!$A:$B,2,FALSE())=2),"N/A",IF(AND(F29="0.8-1.4 mm",TEXT(VLOOKUP(A29,'Reel Log'!$A:$B,2,FALSE()),"@")="2a"),IF(G29=125,8,IF(G29=90,25,IF(G29=60,100,IF(G29=40,192,"?")))),IF(AND(F29="0.8-1.4 mm",VLOOKUP(A29,'Reel Log'!$A:$B,2,FALSE())=3),IF(G29=125,8,IF(G29=90,25,IF(G29=60,100,IF(G29=40,192,"?")))),IF(AND(F29="0.8-1.4 mm",VLOOKUP(A29,'Reel Log'!$A:$B,2,FALSE())=4),IF(G29=125,9,IF(G29=90,27,IF(G29=60,113,IF(G29=40,240,"?")))),IF(AND(F29="0.8-1.4 mm",VLOOKUP(A29,'Reel Log'!$A:$B,2,FALSE())=5),IF(G29=125,10,IF(G29=90,28,IF(G29=60,126,IF(G29=40,264,"?")))),IF(AND(F29="0.8-1.4 mm",TEXT(VLOOKUP(A29,'Reel Log'!$A:$B,2,FALSE()),"@")="5a"),IF(G29=125,11,IF(G29=90,30,IF(G29=60,138,IF(G29=40,288,"?")))),IF(AND(F29="1.4-2.0 mm",VLOOKUP(A29,'Reel Log'!$A:$B,2,FALSE())=2),IF(G29=125,18,IF(G29=90,65,IF(G29=60,226,IF(G29=40,600,"?")))),IF(AND(F29="1.4-2.0 mm",TEXT(VLOOKUP(A29,'Reel Log'!$A:$B,2,FALSE()),"@")="2a"),IF(G29=125,21,IF(G29=90,72,IF(G29=60,264,IF(G29=40,696,"?")))),IF(AND(F29="1.4-2.0 mm",VLOOKUP(A29,'Reel Log'!$A:$B,2,FALSE())=3),IF(G29=125,27,IF(G29=90,96,IF(G29=60,339,IF(G29=40,888,"?")))),IF(AND(F29="1.4-2.0 mm",VLOOKUP(A29,'Reel Log'!$A:$B,2,FALSE())=4),IF(G29=125,34,IF(G29=90,120,IF(G29=60,427,IF(G29=40,1128,"?")))),IF(AND(F29="1.4-2.0 mm",VLOOKUP(A29,'Reel Log'!$A:$B,2,FALSE())=5),IF(G29=125,40,IF(G29=90,144,IF(G29=60,502,IF(G29=40,1368,"?")))),IF(AND(F29="1.4-2.0 mm",TEXT(VLOOKUP(A29,'Reel Log'!$A:$B,2,FALSE()),"@")="5a"),IF(G29=125,48,IF(G29=90,192,IF(G29=60,603,IF(G29=40,1896,"?")))),IF(AND(F29="&gt;2.0 mm",VLOOKUP(A29,'Reel Log'!$A:$B,2,FALSE())=2),IF(G29=125,48,IF(G29=90,240,IF(G29=60,603,IF(G29=40,1896,"?")))),IF(AND(F29="&gt;2.0 mm",TEXT(VLOOKUP(A29,'Reel Log'!$A:$B,2,FALSE()),"@")="2a"),IF(G29=125,48,IF(G29=90,240,IF(G29=60,603,IF(G29=40,1896,"?")))),IF(AND(F29="&gt;2.0 mm",VLOOKUP(A29,'Reel Log'!$A:$B,2,FALSE())=3),IF(G29=125,48,IF(G29=90,240,IF(G29=60,603,IF(G29=40,1896,"?")))),IF(AND(F29="&gt;2.0 mm",VLOOKUP(A29,'Reel Log'!$A:$B,2,FALSE())=4),IF(G29=125,48,IF(G29=90,240,IF(G29=60,603,IF(G29=40,1896,"?")))),IF(AND(F29="&gt;2.0 mm",VLOOKUP(A29,'Reel Log'!$A:$B,2,FALSE())=5),IF(G29=125,48,IF(G29=90,240,IF(G29=60,603,IF(G29=40,1896,"?")))),IF(AND(F29="&gt;2.0 mm",TEXT(VLOOKUP(A29,'Reel Log'!$A:$B,2,FALSE()),"@")="5a"),IF(G29=125,48,IF(G29=90,240,IF(G29=60,603,IF(G29=40,1896,"?")))),"?"))))))))))))))))))))))))))))))))),"")</f>
        <v/>
      </c>
      <c r="J29" s="16" t="str">
        <f aca="false">IFERROR(IF(A29="","",IF(OR(I29="",I29="?"),"", IF(I29="N/A",IF(A29="","",IF(VLOOKUP(A29,'Reel Log'!$A:$B,2,FALSE())=1,99999,IF(VLOOKUP(A29,'Reel Log'!$A:$B,2,FALSE())=2,672,IF(TEXT(VLOOKUP(A29,'Reel Log'!$A:$B,2,FALSE()),"@")="2a",336,IF(VLOOKUP(A29,'Reel Log'!$A:$B,2,FALSE())=3,168,IF(VLOOKUP(A29,'Reel Log'!$A:$B,2,FALSE())=4,72,IF(VLOOKUP(A29,'Reel Log'!$A:$B,2,FALSE())=5,48,IF(TEXT(VLOOKUP(A29,'Reel Log'!$A:$B,2,FALSE()),"@")="5a",24,0)))))))),IF(ISNUMBER(H29),IF(H29&gt;=I29,IF(A29="","",IF(VLOOKUP(A29,'Reel Log'!$A:$B,2,FALSE())=1,99999,IF(VLOOKUP(A29,'Reel Log'!$A:$B,2,FALSE())=2,672,IF(TEXT(VLOOKUP(A29,'Reel Log'!$A:$B,2,FALSE()),"@")="2a",336,IF(VLOOKUP(A29,'Reel Log'!$A:$B,2,FALSE())=3,168,IF(VLOOKUP(A29,'Reel Log'!$A:$B,2,FALSE())=4,72,IF(VLOOKUP(A29,'Reel Log'!$A:$B,2,FALSE())=5,48,IF(TEXT(VLOOKUP(A29,'Reel Log'!$A:$B,2,FALSE()),"@")="5a",24,0)))))))),0),"")))),"")</f>
        <v/>
      </c>
      <c r="K29" s="38"/>
      <c r="L29" s="38"/>
    </row>
    <row r="30" customFormat="false" ht="15" hidden="false" customHeight="false" outlineLevel="0" collapsed="false">
      <c r="A30" s="38"/>
      <c r="B30" s="43"/>
      <c r="C30" s="44"/>
      <c r="D30" s="43"/>
      <c r="E30" s="44"/>
      <c r="F30" s="38"/>
      <c r="G30" s="38"/>
      <c r="H30" s="17" t="str">
        <f aca="false">IFERROR(IF(OR(B30="",C30="",D30="",E30=""),"",((D30+E30)-(B30+C30))*24),"")</f>
        <v/>
      </c>
      <c r="I30" s="16" t="str">
        <f aca="false">IFERROR(IF(OR(A30="",F30="",G30=""),"",IF(VLOOKUP(A30,'Reel Log'!$A:$B,2,FALSE())=1,"N/A",IF(VLOOKUP(A30,'Reel Log'!$A:$B,2,FALSE())=6,"N/A",IF(AND(F30="&lt;0.5 mm",VLOOKUP(A30,'Reel Log'!$A:$B,2,FALSE())=2),"N/A",IF(AND(F30="&lt;0.5 mm",TEXT(VLOOKUP(A30,'Reel Log'!$A:$B,2,FALSE()),"@")="2a"),"N/A",IF(AND(F30="&lt;0.5 mm",VLOOKUP(A30,'Reel Log'!$A:$B,2,FALSE())=3),"N/A",IF(AND(F30="&lt;0.5 mm",VLOOKUP(A30,'Reel Log'!$A:$B,2,FALSE())=4),"N/A",IF(AND(F30="&lt;0.5 mm",VLOOKUP(A30,'Reel Log'!$A:$B,2,FALSE())=5),"N/A",IF(AND(F30="&lt;0.5 mm",TEXT(VLOOKUP(A30,'Reel Log'!$A:$B,2,FALSE()),"@")="5a"),"N/A",IF(AND(F30="0.5-0.8 mm",VLOOKUP(A30,'Reel Log'!$A:$B,2,FALSE())=2),"N/A",IF(AND(F30="0.5-0.8 mm",TEXT(VLOOKUP(A30,'Reel Log'!$A:$B,2,FALSE()),"@")="2a"),IF(G30=125,4,IF(G30=90,15,IF(G30=60,50,IF(G30=40,96,"?")))),IF(AND(F30="0.5-0.8 mm",VLOOKUP(A30,'Reel Log'!$A:$B,2,FALSE())=3),IF(G30=125,4,IF(G30=90,15,IF(G30=60,50,IF(G30=40,96,"?")))),IF(AND(F30="0.5-0.8 mm",VLOOKUP(A30,'Reel Log'!$A:$B,2,FALSE())=4),IF(G30=125,4,IF(G30=90,16,IF(G30=60,50,IF(G30=40,96,"?")))),IF(AND(F30="0.5-0.8 mm",VLOOKUP(A30,'Reel Log'!$A:$B,2,FALSE())=5),IF(G30=125,4,IF(G30=90,16,IF(G30=60,50,IF(G30=40,96,"?")))),IF(AND(F30="0.5-0.8 mm",TEXT(VLOOKUP(A30,'Reel Log'!$A:$B,2,FALSE()),"@")="5a"),IF(G30=125,4,IF(G30=90,16,IF(G30=60,50,IF(G30=40,96,"?")))),IF(AND(F30="0.8-1.4 mm",VLOOKUP(A30,'Reel Log'!$A:$B,2,FALSE())=2),"N/A",IF(AND(F30="0.8-1.4 mm",TEXT(VLOOKUP(A30,'Reel Log'!$A:$B,2,FALSE()),"@")="2a"),IF(G30=125,8,IF(G30=90,25,IF(G30=60,100,IF(G30=40,192,"?")))),IF(AND(F30="0.8-1.4 mm",VLOOKUP(A30,'Reel Log'!$A:$B,2,FALSE())=3),IF(G30=125,8,IF(G30=90,25,IF(G30=60,100,IF(G30=40,192,"?")))),IF(AND(F30="0.8-1.4 mm",VLOOKUP(A30,'Reel Log'!$A:$B,2,FALSE())=4),IF(G30=125,9,IF(G30=90,27,IF(G30=60,113,IF(G30=40,240,"?")))),IF(AND(F30="0.8-1.4 mm",VLOOKUP(A30,'Reel Log'!$A:$B,2,FALSE())=5),IF(G30=125,10,IF(G30=90,28,IF(G30=60,126,IF(G30=40,264,"?")))),IF(AND(F30="0.8-1.4 mm",TEXT(VLOOKUP(A30,'Reel Log'!$A:$B,2,FALSE()),"@")="5a"),IF(G30=125,11,IF(G30=90,30,IF(G30=60,138,IF(G30=40,288,"?")))),IF(AND(F30="1.4-2.0 mm",VLOOKUP(A30,'Reel Log'!$A:$B,2,FALSE())=2),IF(G30=125,18,IF(G30=90,65,IF(G30=60,226,IF(G30=40,600,"?")))),IF(AND(F30="1.4-2.0 mm",TEXT(VLOOKUP(A30,'Reel Log'!$A:$B,2,FALSE()),"@")="2a"),IF(G30=125,21,IF(G30=90,72,IF(G30=60,264,IF(G30=40,696,"?")))),IF(AND(F30="1.4-2.0 mm",VLOOKUP(A30,'Reel Log'!$A:$B,2,FALSE())=3),IF(G30=125,27,IF(G30=90,96,IF(G30=60,339,IF(G30=40,888,"?")))),IF(AND(F30="1.4-2.0 mm",VLOOKUP(A30,'Reel Log'!$A:$B,2,FALSE())=4),IF(G30=125,34,IF(G30=90,120,IF(G30=60,427,IF(G30=40,1128,"?")))),IF(AND(F30="1.4-2.0 mm",VLOOKUP(A30,'Reel Log'!$A:$B,2,FALSE())=5),IF(G30=125,40,IF(G30=90,144,IF(G30=60,502,IF(G30=40,1368,"?")))),IF(AND(F30="1.4-2.0 mm",TEXT(VLOOKUP(A30,'Reel Log'!$A:$B,2,FALSE()),"@")="5a"),IF(G30=125,48,IF(G30=90,192,IF(G30=60,603,IF(G30=40,1896,"?")))),IF(AND(F30="&gt;2.0 mm",VLOOKUP(A30,'Reel Log'!$A:$B,2,FALSE())=2),IF(G30=125,48,IF(G30=90,240,IF(G30=60,603,IF(G30=40,1896,"?")))),IF(AND(F30="&gt;2.0 mm",TEXT(VLOOKUP(A30,'Reel Log'!$A:$B,2,FALSE()),"@")="2a"),IF(G30=125,48,IF(G30=90,240,IF(G30=60,603,IF(G30=40,1896,"?")))),IF(AND(F30="&gt;2.0 mm",VLOOKUP(A30,'Reel Log'!$A:$B,2,FALSE())=3),IF(G30=125,48,IF(G30=90,240,IF(G30=60,603,IF(G30=40,1896,"?")))),IF(AND(F30="&gt;2.0 mm",VLOOKUP(A30,'Reel Log'!$A:$B,2,FALSE())=4),IF(G30=125,48,IF(G30=90,240,IF(G30=60,603,IF(G30=40,1896,"?")))),IF(AND(F30="&gt;2.0 mm",VLOOKUP(A30,'Reel Log'!$A:$B,2,FALSE())=5),IF(G30=125,48,IF(G30=90,240,IF(G30=60,603,IF(G30=40,1896,"?")))),IF(AND(F30="&gt;2.0 mm",TEXT(VLOOKUP(A30,'Reel Log'!$A:$B,2,FALSE()),"@")="5a"),IF(G30=125,48,IF(G30=90,240,IF(G30=60,603,IF(G30=40,1896,"?")))),"?"))))))))))))))))))))))))))))))))),"")</f>
        <v/>
      </c>
      <c r="J30" s="16" t="str">
        <f aca="false">IFERROR(IF(A30="","",IF(OR(I30="",I30="?"),"", IF(I30="N/A",IF(A30="","",IF(VLOOKUP(A30,'Reel Log'!$A:$B,2,FALSE())=1,99999,IF(VLOOKUP(A30,'Reel Log'!$A:$B,2,FALSE())=2,672,IF(TEXT(VLOOKUP(A30,'Reel Log'!$A:$B,2,FALSE()),"@")="2a",336,IF(VLOOKUP(A30,'Reel Log'!$A:$B,2,FALSE())=3,168,IF(VLOOKUP(A30,'Reel Log'!$A:$B,2,FALSE())=4,72,IF(VLOOKUP(A30,'Reel Log'!$A:$B,2,FALSE())=5,48,IF(TEXT(VLOOKUP(A30,'Reel Log'!$A:$B,2,FALSE()),"@")="5a",24,0)))))))),IF(ISNUMBER(H30),IF(H30&gt;=I30,IF(A30="","",IF(VLOOKUP(A30,'Reel Log'!$A:$B,2,FALSE())=1,99999,IF(VLOOKUP(A30,'Reel Log'!$A:$B,2,FALSE())=2,672,IF(TEXT(VLOOKUP(A30,'Reel Log'!$A:$B,2,FALSE()),"@")="2a",336,IF(VLOOKUP(A30,'Reel Log'!$A:$B,2,FALSE())=3,168,IF(VLOOKUP(A30,'Reel Log'!$A:$B,2,FALSE())=4,72,IF(VLOOKUP(A30,'Reel Log'!$A:$B,2,FALSE())=5,48,IF(TEXT(VLOOKUP(A30,'Reel Log'!$A:$B,2,FALSE()),"@")="5a",24,0)))))))),0),"")))),"")</f>
        <v/>
      </c>
      <c r="K30" s="38"/>
      <c r="L30" s="38"/>
    </row>
    <row r="31" customFormat="false" ht="15" hidden="false" customHeight="false" outlineLevel="0" collapsed="false">
      <c r="A31" s="38"/>
      <c r="B31" s="43"/>
      <c r="C31" s="44"/>
      <c r="D31" s="43"/>
      <c r="E31" s="44"/>
      <c r="F31" s="38"/>
      <c r="G31" s="38"/>
      <c r="H31" s="17" t="str">
        <f aca="false">IFERROR(IF(OR(B31="",C31="",D31="",E31=""),"",((D31+E31)-(B31+C31))*24),"")</f>
        <v/>
      </c>
      <c r="I31" s="16" t="str">
        <f aca="false">IFERROR(IF(OR(A31="",F31="",G31=""),"",IF(VLOOKUP(A31,'Reel Log'!$A:$B,2,FALSE())=1,"N/A",IF(VLOOKUP(A31,'Reel Log'!$A:$B,2,FALSE())=6,"N/A",IF(AND(F31="&lt;0.5 mm",VLOOKUP(A31,'Reel Log'!$A:$B,2,FALSE())=2),"N/A",IF(AND(F31="&lt;0.5 mm",TEXT(VLOOKUP(A31,'Reel Log'!$A:$B,2,FALSE()),"@")="2a"),"N/A",IF(AND(F31="&lt;0.5 mm",VLOOKUP(A31,'Reel Log'!$A:$B,2,FALSE())=3),"N/A",IF(AND(F31="&lt;0.5 mm",VLOOKUP(A31,'Reel Log'!$A:$B,2,FALSE())=4),"N/A",IF(AND(F31="&lt;0.5 mm",VLOOKUP(A31,'Reel Log'!$A:$B,2,FALSE())=5),"N/A",IF(AND(F31="&lt;0.5 mm",TEXT(VLOOKUP(A31,'Reel Log'!$A:$B,2,FALSE()),"@")="5a"),"N/A",IF(AND(F31="0.5-0.8 mm",VLOOKUP(A31,'Reel Log'!$A:$B,2,FALSE())=2),"N/A",IF(AND(F31="0.5-0.8 mm",TEXT(VLOOKUP(A31,'Reel Log'!$A:$B,2,FALSE()),"@")="2a"),IF(G31=125,4,IF(G31=90,15,IF(G31=60,50,IF(G31=40,96,"?")))),IF(AND(F31="0.5-0.8 mm",VLOOKUP(A31,'Reel Log'!$A:$B,2,FALSE())=3),IF(G31=125,4,IF(G31=90,15,IF(G31=60,50,IF(G31=40,96,"?")))),IF(AND(F31="0.5-0.8 mm",VLOOKUP(A31,'Reel Log'!$A:$B,2,FALSE())=4),IF(G31=125,4,IF(G31=90,16,IF(G31=60,50,IF(G31=40,96,"?")))),IF(AND(F31="0.5-0.8 mm",VLOOKUP(A31,'Reel Log'!$A:$B,2,FALSE())=5),IF(G31=125,4,IF(G31=90,16,IF(G31=60,50,IF(G31=40,96,"?")))),IF(AND(F31="0.5-0.8 mm",TEXT(VLOOKUP(A31,'Reel Log'!$A:$B,2,FALSE()),"@")="5a"),IF(G31=125,4,IF(G31=90,16,IF(G31=60,50,IF(G31=40,96,"?")))),IF(AND(F31="0.8-1.4 mm",VLOOKUP(A31,'Reel Log'!$A:$B,2,FALSE())=2),"N/A",IF(AND(F31="0.8-1.4 mm",TEXT(VLOOKUP(A31,'Reel Log'!$A:$B,2,FALSE()),"@")="2a"),IF(G31=125,8,IF(G31=90,25,IF(G31=60,100,IF(G31=40,192,"?")))),IF(AND(F31="0.8-1.4 mm",VLOOKUP(A31,'Reel Log'!$A:$B,2,FALSE())=3),IF(G31=125,8,IF(G31=90,25,IF(G31=60,100,IF(G31=40,192,"?")))),IF(AND(F31="0.8-1.4 mm",VLOOKUP(A31,'Reel Log'!$A:$B,2,FALSE())=4),IF(G31=125,9,IF(G31=90,27,IF(G31=60,113,IF(G31=40,240,"?")))),IF(AND(F31="0.8-1.4 mm",VLOOKUP(A31,'Reel Log'!$A:$B,2,FALSE())=5),IF(G31=125,10,IF(G31=90,28,IF(G31=60,126,IF(G31=40,264,"?")))),IF(AND(F31="0.8-1.4 mm",TEXT(VLOOKUP(A31,'Reel Log'!$A:$B,2,FALSE()),"@")="5a"),IF(G31=125,11,IF(G31=90,30,IF(G31=60,138,IF(G31=40,288,"?")))),IF(AND(F31="1.4-2.0 mm",VLOOKUP(A31,'Reel Log'!$A:$B,2,FALSE())=2),IF(G31=125,18,IF(G31=90,65,IF(G31=60,226,IF(G31=40,600,"?")))),IF(AND(F31="1.4-2.0 mm",TEXT(VLOOKUP(A31,'Reel Log'!$A:$B,2,FALSE()),"@")="2a"),IF(G31=125,21,IF(G31=90,72,IF(G31=60,264,IF(G31=40,696,"?")))),IF(AND(F31="1.4-2.0 mm",VLOOKUP(A31,'Reel Log'!$A:$B,2,FALSE())=3),IF(G31=125,27,IF(G31=90,96,IF(G31=60,339,IF(G31=40,888,"?")))),IF(AND(F31="1.4-2.0 mm",VLOOKUP(A31,'Reel Log'!$A:$B,2,FALSE())=4),IF(G31=125,34,IF(G31=90,120,IF(G31=60,427,IF(G31=40,1128,"?")))),IF(AND(F31="1.4-2.0 mm",VLOOKUP(A31,'Reel Log'!$A:$B,2,FALSE())=5),IF(G31=125,40,IF(G31=90,144,IF(G31=60,502,IF(G31=40,1368,"?")))),IF(AND(F31="1.4-2.0 mm",TEXT(VLOOKUP(A31,'Reel Log'!$A:$B,2,FALSE()),"@")="5a"),IF(G31=125,48,IF(G31=90,192,IF(G31=60,603,IF(G31=40,1896,"?")))),IF(AND(F31="&gt;2.0 mm",VLOOKUP(A31,'Reel Log'!$A:$B,2,FALSE())=2),IF(G31=125,48,IF(G31=90,240,IF(G31=60,603,IF(G31=40,1896,"?")))),IF(AND(F31="&gt;2.0 mm",TEXT(VLOOKUP(A31,'Reel Log'!$A:$B,2,FALSE()),"@")="2a"),IF(G31=125,48,IF(G31=90,240,IF(G31=60,603,IF(G31=40,1896,"?")))),IF(AND(F31="&gt;2.0 mm",VLOOKUP(A31,'Reel Log'!$A:$B,2,FALSE())=3),IF(G31=125,48,IF(G31=90,240,IF(G31=60,603,IF(G31=40,1896,"?")))),IF(AND(F31="&gt;2.0 mm",VLOOKUP(A31,'Reel Log'!$A:$B,2,FALSE())=4),IF(G31=125,48,IF(G31=90,240,IF(G31=60,603,IF(G31=40,1896,"?")))),IF(AND(F31="&gt;2.0 mm",VLOOKUP(A31,'Reel Log'!$A:$B,2,FALSE())=5),IF(G31=125,48,IF(G31=90,240,IF(G31=60,603,IF(G31=40,1896,"?")))),IF(AND(F31="&gt;2.0 mm",TEXT(VLOOKUP(A31,'Reel Log'!$A:$B,2,FALSE()),"@")="5a"),IF(G31=125,48,IF(G31=90,240,IF(G31=60,603,IF(G31=40,1896,"?")))),"?"))))))))))))))))))))))))))))))))),"")</f>
        <v/>
      </c>
      <c r="J31" s="16" t="str">
        <f aca="false">IFERROR(IF(A31="","",IF(OR(I31="",I31="?"),"", IF(I31="N/A",IF(A31="","",IF(VLOOKUP(A31,'Reel Log'!$A:$B,2,FALSE())=1,99999,IF(VLOOKUP(A31,'Reel Log'!$A:$B,2,FALSE())=2,672,IF(TEXT(VLOOKUP(A31,'Reel Log'!$A:$B,2,FALSE()),"@")="2a",336,IF(VLOOKUP(A31,'Reel Log'!$A:$B,2,FALSE())=3,168,IF(VLOOKUP(A31,'Reel Log'!$A:$B,2,FALSE())=4,72,IF(VLOOKUP(A31,'Reel Log'!$A:$B,2,FALSE())=5,48,IF(TEXT(VLOOKUP(A31,'Reel Log'!$A:$B,2,FALSE()),"@")="5a",24,0)))))))),IF(ISNUMBER(H31),IF(H31&gt;=I31,IF(A31="","",IF(VLOOKUP(A31,'Reel Log'!$A:$B,2,FALSE())=1,99999,IF(VLOOKUP(A31,'Reel Log'!$A:$B,2,FALSE())=2,672,IF(TEXT(VLOOKUP(A31,'Reel Log'!$A:$B,2,FALSE()),"@")="2a",336,IF(VLOOKUP(A31,'Reel Log'!$A:$B,2,FALSE())=3,168,IF(VLOOKUP(A31,'Reel Log'!$A:$B,2,FALSE())=4,72,IF(VLOOKUP(A31,'Reel Log'!$A:$B,2,FALSE())=5,48,IF(TEXT(VLOOKUP(A31,'Reel Log'!$A:$B,2,FALSE()),"@")="5a",24,0)))))))),0),"")))),"")</f>
        <v/>
      </c>
      <c r="K31" s="38"/>
      <c r="L31" s="38"/>
    </row>
    <row r="32" customFormat="false" ht="15" hidden="false" customHeight="false" outlineLevel="0" collapsed="false">
      <c r="A32" s="38"/>
      <c r="B32" s="43"/>
      <c r="C32" s="44"/>
      <c r="D32" s="43"/>
      <c r="E32" s="44"/>
      <c r="F32" s="38"/>
      <c r="G32" s="38"/>
      <c r="H32" s="17" t="str">
        <f aca="false">IFERROR(IF(OR(B32="",C32="",D32="",E32=""),"",((D32+E32)-(B32+C32))*24),"")</f>
        <v/>
      </c>
      <c r="I32" s="16" t="str">
        <f aca="false">IFERROR(IF(OR(A32="",F32="",G32=""),"",IF(VLOOKUP(A32,'Reel Log'!$A:$B,2,FALSE())=1,"N/A",IF(VLOOKUP(A32,'Reel Log'!$A:$B,2,FALSE())=6,"N/A",IF(AND(F32="&lt;0.5 mm",VLOOKUP(A32,'Reel Log'!$A:$B,2,FALSE())=2),"N/A",IF(AND(F32="&lt;0.5 mm",TEXT(VLOOKUP(A32,'Reel Log'!$A:$B,2,FALSE()),"@")="2a"),"N/A",IF(AND(F32="&lt;0.5 mm",VLOOKUP(A32,'Reel Log'!$A:$B,2,FALSE())=3),"N/A",IF(AND(F32="&lt;0.5 mm",VLOOKUP(A32,'Reel Log'!$A:$B,2,FALSE())=4),"N/A",IF(AND(F32="&lt;0.5 mm",VLOOKUP(A32,'Reel Log'!$A:$B,2,FALSE())=5),"N/A",IF(AND(F32="&lt;0.5 mm",TEXT(VLOOKUP(A32,'Reel Log'!$A:$B,2,FALSE()),"@")="5a"),"N/A",IF(AND(F32="0.5-0.8 mm",VLOOKUP(A32,'Reel Log'!$A:$B,2,FALSE())=2),"N/A",IF(AND(F32="0.5-0.8 mm",TEXT(VLOOKUP(A32,'Reel Log'!$A:$B,2,FALSE()),"@")="2a"),IF(G32=125,4,IF(G32=90,15,IF(G32=60,50,IF(G32=40,96,"?")))),IF(AND(F32="0.5-0.8 mm",VLOOKUP(A32,'Reel Log'!$A:$B,2,FALSE())=3),IF(G32=125,4,IF(G32=90,15,IF(G32=60,50,IF(G32=40,96,"?")))),IF(AND(F32="0.5-0.8 mm",VLOOKUP(A32,'Reel Log'!$A:$B,2,FALSE())=4),IF(G32=125,4,IF(G32=90,16,IF(G32=60,50,IF(G32=40,96,"?")))),IF(AND(F32="0.5-0.8 mm",VLOOKUP(A32,'Reel Log'!$A:$B,2,FALSE())=5),IF(G32=125,4,IF(G32=90,16,IF(G32=60,50,IF(G32=40,96,"?")))),IF(AND(F32="0.5-0.8 mm",TEXT(VLOOKUP(A32,'Reel Log'!$A:$B,2,FALSE()),"@")="5a"),IF(G32=125,4,IF(G32=90,16,IF(G32=60,50,IF(G32=40,96,"?")))),IF(AND(F32="0.8-1.4 mm",VLOOKUP(A32,'Reel Log'!$A:$B,2,FALSE())=2),"N/A",IF(AND(F32="0.8-1.4 mm",TEXT(VLOOKUP(A32,'Reel Log'!$A:$B,2,FALSE()),"@")="2a"),IF(G32=125,8,IF(G32=90,25,IF(G32=60,100,IF(G32=40,192,"?")))),IF(AND(F32="0.8-1.4 mm",VLOOKUP(A32,'Reel Log'!$A:$B,2,FALSE())=3),IF(G32=125,8,IF(G32=90,25,IF(G32=60,100,IF(G32=40,192,"?")))),IF(AND(F32="0.8-1.4 mm",VLOOKUP(A32,'Reel Log'!$A:$B,2,FALSE())=4),IF(G32=125,9,IF(G32=90,27,IF(G32=60,113,IF(G32=40,240,"?")))),IF(AND(F32="0.8-1.4 mm",VLOOKUP(A32,'Reel Log'!$A:$B,2,FALSE())=5),IF(G32=125,10,IF(G32=90,28,IF(G32=60,126,IF(G32=40,264,"?")))),IF(AND(F32="0.8-1.4 mm",TEXT(VLOOKUP(A32,'Reel Log'!$A:$B,2,FALSE()),"@")="5a"),IF(G32=125,11,IF(G32=90,30,IF(G32=60,138,IF(G32=40,288,"?")))),IF(AND(F32="1.4-2.0 mm",VLOOKUP(A32,'Reel Log'!$A:$B,2,FALSE())=2),IF(G32=125,18,IF(G32=90,65,IF(G32=60,226,IF(G32=40,600,"?")))),IF(AND(F32="1.4-2.0 mm",TEXT(VLOOKUP(A32,'Reel Log'!$A:$B,2,FALSE()),"@")="2a"),IF(G32=125,21,IF(G32=90,72,IF(G32=60,264,IF(G32=40,696,"?")))),IF(AND(F32="1.4-2.0 mm",VLOOKUP(A32,'Reel Log'!$A:$B,2,FALSE())=3),IF(G32=125,27,IF(G32=90,96,IF(G32=60,339,IF(G32=40,888,"?")))),IF(AND(F32="1.4-2.0 mm",VLOOKUP(A32,'Reel Log'!$A:$B,2,FALSE())=4),IF(G32=125,34,IF(G32=90,120,IF(G32=60,427,IF(G32=40,1128,"?")))),IF(AND(F32="1.4-2.0 mm",VLOOKUP(A32,'Reel Log'!$A:$B,2,FALSE())=5),IF(G32=125,40,IF(G32=90,144,IF(G32=60,502,IF(G32=40,1368,"?")))),IF(AND(F32="1.4-2.0 mm",TEXT(VLOOKUP(A32,'Reel Log'!$A:$B,2,FALSE()),"@")="5a"),IF(G32=125,48,IF(G32=90,192,IF(G32=60,603,IF(G32=40,1896,"?")))),IF(AND(F32="&gt;2.0 mm",VLOOKUP(A32,'Reel Log'!$A:$B,2,FALSE())=2),IF(G32=125,48,IF(G32=90,240,IF(G32=60,603,IF(G32=40,1896,"?")))),IF(AND(F32="&gt;2.0 mm",TEXT(VLOOKUP(A32,'Reel Log'!$A:$B,2,FALSE()),"@")="2a"),IF(G32=125,48,IF(G32=90,240,IF(G32=60,603,IF(G32=40,1896,"?")))),IF(AND(F32="&gt;2.0 mm",VLOOKUP(A32,'Reel Log'!$A:$B,2,FALSE())=3),IF(G32=125,48,IF(G32=90,240,IF(G32=60,603,IF(G32=40,1896,"?")))),IF(AND(F32="&gt;2.0 mm",VLOOKUP(A32,'Reel Log'!$A:$B,2,FALSE())=4),IF(G32=125,48,IF(G32=90,240,IF(G32=60,603,IF(G32=40,1896,"?")))),IF(AND(F32="&gt;2.0 mm",VLOOKUP(A32,'Reel Log'!$A:$B,2,FALSE())=5),IF(G32=125,48,IF(G32=90,240,IF(G32=60,603,IF(G32=40,1896,"?")))),IF(AND(F32="&gt;2.0 mm",TEXT(VLOOKUP(A32,'Reel Log'!$A:$B,2,FALSE()),"@")="5a"),IF(G32=125,48,IF(G32=90,240,IF(G32=60,603,IF(G32=40,1896,"?")))),"?"))))))))))))))))))))))))))))))))),"")</f>
        <v/>
      </c>
      <c r="J32" s="16" t="str">
        <f aca="false">IFERROR(IF(A32="","",IF(OR(I32="",I32="?"),"", IF(I32="N/A",IF(A32="","",IF(VLOOKUP(A32,'Reel Log'!$A:$B,2,FALSE())=1,99999,IF(VLOOKUP(A32,'Reel Log'!$A:$B,2,FALSE())=2,672,IF(TEXT(VLOOKUP(A32,'Reel Log'!$A:$B,2,FALSE()),"@")="2a",336,IF(VLOOKUP(A32,'Reel Log'!$A:$B,2,FALSE())=3,168,IF(VLOOKUP(A32,'Reel Log'!$A:$B,2,FALSE())=4,72,IF(VLOOKUP(A32,'Reel Log'!$A:$B,2,FALSE())=5,48,IF(TEXT(VLOOKUP(A32,'Reel Log'!$A:$B,2,FALSE()),"@")="5a",24,0)))))))),IF(ISNUMBER(H32),IF(H32&gt;=I32,IF(A32="","",IF(VLOOKUP(A32,'Reel Log'!$A:$B,2,FALSE())=1,99999,IF(VLOOKUP(A32,'Reel Log'!$A:$B,2,FALSE())=2,672,IF(TEXT(VLOOKUP(A32,'Reel Log'!$A:$B,2,FALSE()),"@")="2a",336,IF(VLOOKUP(A32,'Reel Log'!$A:$B,2,FALSE())=3,168,IF(VLOOKUP(A32,'Reel Log'!$A:$B,2,FALSE())=4,72,IF(VLOOKUP(A32,'Reel Log'!$A:$B,2,FALSE())=5,48,IF(TEXT(VLOOKUP(A32,'Reel Log'!$A:$B,2,FALSE()),"@")="5a",24,0)))))))),0),"")))),"")</f>
        <v/>
      </c>
      <c r="K32" s="38"/>
      <c r="L32" s="38"/>
    </row>
    <row r="33" customFormat="false" ht="15" hidden="false" customHeight="false" outlineLevel="0" collapsed="false">
      <c r="A33" s="38"/>
      <c r="B33" s="43"/>
      <c r="C33" s="44"/>
      <c r="D33" s="43"/>
      <c r="E33" s="44"/>
      <c r="F33" s="38"/>
      <c r="G33" s="38"/>
      <c r="H33" s="17" t="str">
        <f aca="false">IFERROR(IF(OR(B33="",C33="",D33="",E33=""),"",((D33+E33)-(B33+C33))*24),"")</f>
        <v/>
      </c>
      <c r="I33" s="16" t="str">
        <f aca="false">IFERROR(IF(OR(A33="",F33="",G33=""),"",IF(VLOOKUP(A33,'Reel Log'!$A:$B,2,FALSE())=1,"N/A",IF(VLOOKUP(A33,'Reel Log'!$A:$B,2,FALSE())=6,"N/A",IF(AND(F33="&lt;0.5 mm",VLOOKUP(A33,'Reel Log'!$A:$B,2,FALSE())=2),"N/A",IF(AND(F33="&lt;0.5 mm",TEXT(VLOOKUP(A33,'Reel Log'!$A:$B,2,FALSE()),"@")="2a"),"N/A",IF(AND(F33="&lt;0.5 mm",VLOOKUP(A33,'Reel Log'!$A:$B,2,FALSE())=3),"N/A",IF(AND(F33="&lt;0.5 mm",VLOOKUP(A33,'Reel Log'!$A:$B,2,FALSE())=4),"N/A",IF(AND(F33="&lt;0.5 mm",VLOOKUP(A33,'Reel Log'!$A:$B,2,FALSE())=5),"N/A",IF(AND(F33="&lt;0.5 mm",TEXT(VLOOKUP(A33,'Reel Log'!$A:$B,2,FALSE()),"@")="5a"),"N/A",IF(AND(F33="0.5-0.8 mm",VLOOKUP(A33,'Reel Log'!$A:$B,2,FALSE())=2),"N/A",IF(AND(F33="0.5-0.8 mm",TEXT(VLOOKUP(A33,'Reel Log'!$A:$B,2,FALSE()),"@")="2a"),IF(G33=125,4,IF(G33=90,15,IF(G33=60,50,IF(G33=40,96,"?")))),IF(AND(F33="0.5-0.8 mm",VLOOKUP(A33,'Reel Log'!$A:$B,2,FALSE())=3),IF(G33=125,4,IF(G33=90,15,IF(G33=60,50,IF(G33=40,96,"?")))),IF(AND(F33="0.5-0.8 mm",VLOOKUP(A33,'Reel Log'!$A:$B,2,FALSE())=4),IF(G33=125,4,IF(G33=90,16,IF(G33=60,50,IF(G33=40,96,"?")))),IF(AND(F33="0.5-0.8 mm",VLOOKUP(A33,'Reel Log'!$A:$B,2,FALSE())=5),IF(G33=125,4,IF(G33=90,16,IF(G33=60,50,IF(G33=40,96,"?")))),IF(AND(F33="0.5-0.8 mm",TEXT(VLOOKUP(A33,'Reel Log'!$A:$B,2,FALSE()),"@")="5a"),IF(G33=125,4,IF(G33=90,16,IF(G33=60,50,IF(G33=40,96,"?")))),IF(AND(F33="0.8-1.4 mm",VLOOKUP(A33,'Reel Log'!$A:$B,2,FALSE())=2),"N/A",IF(AND(F33="0.8-1.4 mm",TEXT(VLOOKUP(A33,'Reel Log'!$A:$B,2,FALSE()),"@")="2a"),IF(G33=125,8,IF(G33=90,25,IF(G33=60,100,IF(G33=40,192,"?")))),IF(AND(F33="0.8-1.4 mm",VLOOKUP(A33,'Reel Log'!$A:$B,2,FALSE())=3),IF(G33=125,8,IF(G33=90,25,IF(G33=60,100,IF(G33=40,192,"?")))),IF(AND(F33="0.8-1.4 mm",VLOOKUP(A33,'Reel Log'!$A:$B,2,FALSE())=4),IF(G33=125,9,IF(G33=90,27,IF(G33=60,113,IF(G33=40,240,"?")))),IF(AND(F33="0.8-1.4 mm",VLOOKUP(A33,'Reel Log'!$A:$B,2,FALSE())=5),IF(G33=125,10,IF(G33=90,28,IF(G33=60,126,IF(G33=40,264,"?")))),IF(AND(F33="0.8-1.4 mm",TEXT(VLOOKUP(A33,'Reel Log'!$A:$B,2,FALSE()),"@")="5a"),IF(G33=125,11,IF(G33=90,30,IF(G33=60,138,IF(G33=40,288,"?")))),IF(AND(F33="1.4-2.0 mm",VLOOKUP(A33,'Reel Log'!$A:$B,2,FALSE())=2),IF(G33=125,18,IF(G33=90,65,IF(G33=60,226,IF(G33=40,600,"?")))),IF(AND(F33="1.4-2.0 mm",TEXT(VLOOKUP(A33,'Reel Log'!$A:$B,2,FALSE()),"@")="2a"),IF(G33=125,21,IF(G33=90,72,IF(G33=60,264,IF(G33=40,696,"?")))),IF(AND(F33="1.4-2.0 mm",VLOOKUP(A33,'Reel Log'!$A:$B,2,FALSE())=3),IF(G33=125,27,IF(G33=90,96,IF(G33=60,339,IF(G33=40,888,"?")))),IF(AND(F33="1.4-2.0 mm",VLOOKUP(A33,'Reel Log'!$A:$B,2,FALSE())=4),IF(G33=125,34,IF(G33=90,120,IF(G33=60,427,IF(G33=40,1128,"?")))),IF(AND(F33="1.4-2.0 mm",VLOOKUP(A33,'Reel Log'!$A:$B,2,FALSE())=5),IF(G33=125,40,IF(G33=90,144,IF(G33=60,502,IF(G33=40,1368,"?")))),IF(AND(F33="1.4-2.0 mm",TEXT(VLOOKUP(A33,'Reel Log'!$A:$B,2,FALSE()),"@")="5a"),IF(G33=125,48,IF(G33=90,192,IF(G33=60,603,IF(G33=40,1896,"?")))),IF(AND(F33="&gt;2.0 mm",VLOOKUP(A33,'Reel Log'!$A:$B,2,FALSE())=2),IF(G33=125,48,IF(G33=90,240,IF(G33=60,603,IF(G33=40,1896,"?")))),IF(AND(F33="&gt;2.0 mm",TEXT(VLOOKUP(A33,'Reel Log'!$A:$B,2,FALSE()),"@")="2a"),IF(G33=125,48,IF(G33=90,240,IF(G33=60,603,IF(G33=40,1896,"?")))),IF(AND(F33="&gt;2.0 mm",VLOOKUP(A33,'Reel Log'!$A:$B,2,FALSE())=3),IF(G33=125,48,IF(G33=90,240,IF(G33=60,603,IF(G33=40,1896,"?")))),IF(AND(F33="&gt;2.0 mm",VLOOKUP(A33,'Reel Log'!$A:$B,2,FALSE())=4),IF(G33=125,48,IF(G33=90,240,IF(G33=60,603,IF(G33=40,1896,"?")))),IF(AND(F33="&gt;2.0 mm",VLOOKUP(A33,'Reel Log'!$A:$B,2,FALSE())=5),IF(G33=125,48,IF(G33=90,240,IF(G33=60,603,IF(G33=40,1896,"?")))),IF(AND(F33="&gt;2.0 mm",TEXT(VLOOKUP(A33,'Reel Log'!$A:$B,2,FALSE()),"@")="5a"),IF(G33=125,48,IF(G33=90,240,IF(G33=60,603,IF(G33=40,1896,"?")))),"?"))))))))))))))))))))))))))))))))),"")</f>
        <v/>
      </c>
      <c r="J33" s="16" t="str">
        <f aca="false">IFERROR(IF(A33="","",IF(OR(I33="",I33="?"),"", IF(I33="N/A",IF(A33="","",IF(VLOOKUP(A33,'Reel Log'!$A:$B,2,FALSE())=1,99999,IF(VLOOKUP(A33,'Reel Log'!$A:$B,2,FALSE())=2,672,IF(TEXT(VLOOKUP(A33,'Reel Log'!$A:$B,2,FALSE()),"@")="2a",336,IF(VLOOKUP(A33,'Reel Log'!$A:$B,2,FALSE())=3,168,IF(VLOOKUP(A33,'Reel Log'!$A:$B,2,FALSE())=4,72,IF(VLOOKUP(A33,'Reel Log'!$A:$B,2,FALSE())=5,48,IF(TEXT(VLOOKUP(A33,'Reel Log'!$A:$B,2,FALSE()),"@")="5a",24,0)))))))),IF(ISNUMBER(H33),IF(H33&gt;=I33,IF(A33="","",IF(VLOOKUP(A33,'Reel Log'!$A:$B,2,FALSE())=1,99999,IF(VLOOKUP(A33,'Reel Log'!$A:$B,2,FALSE())=2,672,IF(TEXT(VLOOKUP(A33,'Reel Log'!$A:$B,2,FALSE()),"@")="2a",336,IF(VLOOKUP(A33,'Reel Log'!$A:$B,2,FALSE())=3,168,IF(VLOOKUP(A33,'Reel Log'!$A:$B,2,FALSE())=4,72,IF(VLOOKUP(A33,'Reel Log'!$A:$B,2,FALSE())=5,48,IF(TEXT(VLOOKUP(A33,'Reel Log'!$A:$B,2,FALSE()),"@")="5a",24,0)))))))),0),"")))),"")</f>
        <v/>
      </c>
      <c r="K33" s="38"/>
      <c r="L33" s="38"/>
    </row>
    <row r="34" customFormat="false" ht="15" hidden="false" customHeight="false" outlineLevel="0" collapsed="false">
      <c r="A34" s="38"/>
      <c r="B34" s="43"/>
      <c r="C34" s="44"/>
      <c r="D34" s="43"/>
      <c r="E34" s="44"/>
      <c r="F34" s="38"/>
      <c r="G34" s="38"/>
      <c r="H34" s="17" t="str">
        <f aca="false">IFERROR(IF(OR(B34="",C34="",D34="",E34=""),"",((D34+E34)-(B34+C34))*24),"")</f>
        <v/>
      </c>
      <c r="I34" s="16" t="str">
        <f aca="false">IFERROR(IF(OR(A34="",F34="",G34=""),"",IF(VLOOKUP(A34,'Reel Log'!$A:$B,2,FALSE())=1,"N/A",IF(VLOOKUP(A34,'Reel Log'!$A:$B,2,FALSE())=6,"N/A",IF(AND(F34="&lt;0.5 mm",VLOOKUP(A34,'Reel Log'!$A:$B,2,FALSE())=2),"N/A",IF(AND(F34="&lt;0.5 mm",TEXT(VLOOKUP(A34,'Reel Log'!$A:$B,2,FALSE()),"@")="2a"),"N/A",IF(AND(F34="&lt;0.5 mm",VLOOKUP(A34,'Reel Log'!$A:$B,2,FALSE())=3),"N/A",IF(AND(F34="&lt;0.5 mm",VLOOKUP(A34,'Reel Log'!$A:$B,2,FALSE())=4),"N/A",IF(AND(F34="&lt;0.5 mm",VLOOKUP(A34,'Reel Log'!$A:$B,2,FALSE())=5),"N/A",IF(AND(F34="&lt;0.5 mm",TEXT(VLOOKUP(A34,'Reel Log'!$A:$B,2,FALSE()),"@")="5a"),"N/A",IF(AND(F34="0.5-0.8 mm",VLOOKUP(A34,'Reel Log'!$A:$B,2,FALSE())=2),"N/A",IF(AND(F34="0.5-0.8 mm",TEXT(VLOOKUP(A34,'Reel Log'!$A:$B,2,FALSE()),"@")="2a"),IF(G34=125,4,IF(G34=90,15,IF(G34=60,50,IF(G34=40,96,"?")))),IF(AND(F34="0.5-0.8 mm",VLOOKUP(A34,'Reel Log'!$A:$B,2,FALSE())=3),IF(G34=125,4,IF(G34=90,15,IF(G34=60,50,IF(G34=40,96,"?")))),IF(AND(F34="0.5-0.8 mm",VLOOKUP(A34,'Reel Log'!$A:$B,2,FALSE())=4),IF(G34=125,4,IF(G34=90,16,IF(G34=60,50,IF(G34=40,96,"?")))),IF(AND(F34="0.5-0.8 mm",VLOOKUP(A34,'Reel Log'!$A:$B,2,FALSE())=5),IF(G34=125,4,IF(G34=90,16,IF(G34=60,50,IF(G34=40,96,"?")))),IF(AND(F34="0.5-0.8 mm",TEXT(VLOOKUP(A34,'Reel Log'!$A:$B,2,FALSE()),"@")="5a"),IF(G34=125,4,IF(G34=90,16,IF(G34=60,50,IF(G34=40,96,"?")))),IF(AND(F34="0.8-1.4 mm",VLOOKUP(A34,'Reel Log'!$A:$B,2,FALSE())=2),"N/A",IF(AND(F34="0.8-1.4 mm",TEXT(VLOOKUP(A34,'Reel Log'!$A:$B,2,FALSE()),"@")="2a"),IF(G34=125,8,IF(G34=90,25,IF(G34=60,100,IF(G34=40,192,"?")))),IF(AND(F34="0.8-1.4 mm",VLOOKUP(A34,'Reel Log'!$A:$B,2,FALSE())=3),IF(G34=125,8,IF(G34=90,25,IF(G34=60,100,IF(G34=40,192,"?")))),IF(AND(F34="0.8-1.4 mm",VLOOKUP(A34,'Reel Log'!$A:$B,2,FALSE())=4),IF(G34=125,9,IF(G34=90,27,IF(G34=60,113,IF(G34=40,240,"?")))),IF(AND(F34="0.8-1.4 mm",VLOOKUP(A34,'Reel Log'!$A:$B,2,FALSE())=5),IF(G34=125,10,IF(G34=90,28,IF(G34=60,126,IF(G34=40,264,"?")))),IF(AND(F34="0.8-1.4 mm",TEXT(VLOOKUP(A34,'Reel Log'!$A:$B,2,FALSE()),"@")="5a"),IF(G34=125,11,IF(G34=90,30,IF(G34=60,138,IF(G34=40,288,"?")))),IF(AND(F34="1.4-2.0 mm",VLOOKUP(A34,'Reel Log'!$A:$B,2,FALSE())=2),IF(G34=125,18,IF(G34=90,65,IF(G34=60,226,IF(G34=40,600,"?")))),IF(AND(F34="1.4-2.0 mm",TEXT(VLOOKUP(A34,'Reel Log'!$A:$B,2,FALSE()),"@")="2a"),IF(G34=125,21,IF(G34=90,72,IF(G34=60,264,IF(G34=40,696,"?")))),IF(AND(F34="1.4-2.0 mm",VLOOKUP(A34,'Reel Log'!$A:$B,2,FALSE())=3),IF(G34=125,27,IF(G34=90,96,IF(G34=60,339,IF(G34=40,888,"?")))),IF(AND(F34="1.4-2.0 mm",VLOOKUP(A34,'Reel Log'!$A:$B,2,FALSE())=4),IF(G34=125,34,IF(G34=90,120,IF(G34=60,427,IF(G34=40,1128,"?")))),IF(AND(F34="1.4-2.0 mm",VLOOKUP(A34,'Reel Log'!$A:$B,2,FALSE())=5),IF(G34=125,40,IF(G34=90,144,IF(G34=60,502,IF(G34=40,1368,"?")))),IF(AND(F34="1.4-2.0 mm",TEXT(VLOOKUP(A34,'Reel Log'!$A:$B,2,FALSE()),"@")="5a"),IF(G34=125,48,IF(G34=90,192,IF(G34=60,603,IF(G34=40,1896,"?")))),IF(AND(F34="&gt;2.0 mm",VLOOKUP(A34,'Reel Log'!$A:$B,2,FALSE())=2),IF(G34=125,48,IF(G34=90,240,IF(G34=60,603,IF(G34=40,1896,"?")))),IF(AND(F34="&gt;2.0 mm",TEXT(VLOOKUP(A34,'Reel Log'!$A:$B,2,FALSE()),"@")="2a"),IF(G34=125,48,IF(G34=90,240,IF(G34=60,603,IF(G34=40,1896,"?")))),IF(AND(F34="&gt;2.0 mm",VLOOKUP(A34,'Reel Log'!$A:$B,2,FALSE())=3),IF(G34=125,48,IF(G34=90,240,IF(G34=60,603,IF(G34=40,1896,"?")))),IF(AND(F34="&gt;2.0 mm",VLOOKUP(A34,'Reel Log'!$A:$B,2,FALSE())=4),IF(G34=125,48,IF(G34=90,240,IF(G34=60,603,IF(G34=40,1896,"?")))),IF(AND(F34="&gt;2.0 mm",VLOOKUP(A34,'Reel Log'!$A:$B,2,FALSE())=5),IF(G34=125,48,IF(G34=90,240,IF(G34=60,603,IF(G34=40,1896,"?")))),IF(AND(F34="&gt;2.0 mm",TEXT(VLOOKUP(A34,'Reel Log'!$A:$B,2,FALSE()),"@")="5a"),IF(G34=125,48,IF(G34=90,240,IF(G34=60,603,IF(G34=40,1896,"?")))),"?"))))))))))))))))))))))))))))))))),"")</f>
        <v/>
      </c>
      <c r="J34" s="16" t="str">
        <f aca="false">IFERROR(IF(A34="","",IF(OR(I34="",I34="?"),"", IF(I34="N/A",IF(A34="","",IF(VLOOKUP(A34,'Reel Log'!$A:$B,2,FALSE())=1,99999,IF(VLOOKUP(A34,'Reel Log'!$A:$B,2,FALSE())=2,672,IF(TEXT(VLOOKUP(A34,'Reel Log'!$A:$B,2,FALSE()),"@")="2a",336,IF(VLOOKUP(A34,'Reel Log'!$A:$B,2,FALSE())=3,168,IF(VLOOKUP(A34,'Reel Log'!$A:$B,2,FALSE())=4,72,IF(VLOOKUP(A34,'Reel Log'!$A:$B,2,FALSE())=5,48,IF(TEXT(VLOOKUP(A34,'Reel Log'!$A:$B,2,FALSE()),"@")="5a",24,0)))))))),IF(ISNUMBER(H34),IF(H34&gt;=I34,IF(A34="","",IF(VLOOKUP(A34,'Reel Log'!$A:$B,2,FALSE())=1,99999,IF(VLOOKUP(A34,'Reel Log'!$A:$B,2,FALSE())=2,672,IF(TEXT(VLOOKUP(A34,'Reel Log'!$A:$B,2,FALSE()),"@")="2a",336,IF(VLOOKUP(A34,'Reel Log'!$A:$B,2,FALSE())=3,168,IF(VLOOKUP(A34,'Reel Log'!$A:$B,2,FALSE())=4,72,IF(VLOOKUP(A34,'Reel Log'!$A:$B,2,FALSE())=5,48,IF(TEXT(VLOOKUP(A34,'Reel Log'!$A:$B,2,FALSE()),"@")="5a",24,0)))))))),0),"")))),"")</f>
        <v/>
      </c>
      <c r="K34" s="38"/>
      <c r="L34" s="38"/>
    </row>
    <row r="35" customFormat="false" ht="15" hidden="false" customHeight="false" outlineLevel="0" collapsed="false">
      <c r="A35" s="38"/>
      <c r="B35" s="43"/>
      <c r="C35" s="44"/>
      <c r="D35" s="43"/>
      <c r="E35" s="44"/>
      <c r="F35" s="38"/>
      <c r="G35" s="38"/>
      <c r="H35" s="17" t="str">
        <f aca="false">IFERROR(IF(OR(B35="",C35="",D35="",E35=""),"",((D35+E35)-(B35+C35))*24),"")</f>
        <v/>
      </c>
      <c r="I35" s="16" t="str">
        <f aca="false">IFERROR(IF(OR(A35="",F35="",G35=""),"",IF(VLOOKUP(A35,'Reel Log'!$A:$B,2,FALSE())=1,"N/A",IF(VLOOKUP(A35,'Reel Log'!$A:$B,2,FALSE())=6,"N/A",IF(AND(F35="&lt;0.5 mm",VLOOKUP(A35,'Reel Log'!$A:$B,2,FALSE())=2),"N/A",IF(AND(F35="&lt;0.5 mm",TEXT(VLOOKUP(A35,'Reel Log'!$A:$B,2,FALSE()),"@")="2a"),"N/A",IF(AND(F35="&lt;0.5 mm",VLOOKUP(A35,'Reel Log'!$A:$B,2,FALSE())=3),"N/A",IF(AND(F35="&lt;0.5 mm",VLOOKUP(A35,'Reel Log'!$A:$B,2,FALSE())=4),"N/A",IF(AND(F35="&lt;0.5 mm",VLOOKUP(A35,'Reel Log'!$A:$B,2,FALSE())=5),"N/A",IF(AND(F35="&lt;0.5 mm",TEXT(VLOOKUP(A35,'Reel Log'!$A:$B,2,FALSE()),"@")="5a"),"N/A",IF(AND(F35="0.5-0.8 mm",VLOOKUP(A35,'Reel Log'!$A:$B,2,FALSE())=2),"N/A",IF(AND(F35="0.5-0.8 mm",TEXT(VLOOKUP(A35,'Reel Log'!$A:$B,2,FALSE()),"@")="2a"),IF(G35=125,4,IF(G35=90,15,IF(G35=60,50,IF(G35=40,96,"?")))),IF(AND(F35="0.5-0.8 mm",VLOOKUP(A35,'Reel Log'!$A:$B,2,FALSE())=3),IF(G35=125,4,IF(G35=90,15,IF(G35=60,50,IF(G35=40,96,"?")))),IF(AND(F35="0.5-0.8 mm",VLOOKUP(A35,'Reel Log'!$A:$B,2,FALSE())=4),IF(G35=125,4,IF(G35=90,16,IF(G35=60,50,IF(G35=40,96,"?")))),IF(AND(F35="0.5-0.8 mm",VLOOKUP(A35,'Reel Log'!$A:$B,2,FALSE())=5),IF(G35=125,4,IF(G35=90,16,IF(G35=60,50,IF(G35=40,96,"?")))),IF(AND(F35="0.5-0.8 mm",TEXT(VLOOKUP(A35,'Reel Log'!$A:$B,2,FALSE()),"@")="5a"),IF(G35=125,4,IF(G35=90,16,IF(G35=60,50,IF(G35=40,96,"?")))),IF(AND(F35="0.8-1.4 mm",VLOOKUP(A35,'Reel Log'!$A:$B,2,FALSE())=2),"N/A",IF(AND(F35="0.8-1.4 mm",TEXT(VLOOKUP(A35,'Reel Log'!$A:$B,2,FALSE()),"@")="2a"),IF(G35=125,8,IF(G35=90,25,IF(G35=60,100,IF(G35=40,192,"?")))),IF(AND(F35="0.8-1.4 mm",VLOOKUP(A35,'Reel Log'!$A:$B,2,FALSE())=3),IF(G35=125,8,IF(G35=90,25,IF(G35=60,100,IF(G35=40,192,"?")))),IF(AND(F35="0.8-1.4 mm",VLOOKUP(A35,'Reel Log'!$A:$B,2,FALSE())=4),IF(G35=125,9,IF(G35=90,27,IF(G35=60,113,IF(G35=40,240,"?")))),IF(AND(F35="0.8-1.4 mm",VLOOKUP(A35,'Reel Log'!$A:$B,2,FALSE())=5),IF(G35=125,10,IF(G35=90,28,IF(G35=60,126,IF(G35=40,264,"?")))),IF(AND(F35="0.8-1.4 mm",TEXT(VLOOKUP(A35,'Reel Log'!$A:$B,2,FALSE()),"@")="5a"),IF(G35=125,11,IF(G35=90,30,IF(G35=60,138,IF(G35=40,288,"?")))),IF(AND(F35="1.4-2.0 mm",VLOOKUP(A35,'Reel Log'!$A:$B,2,FALSE())=2),IF(G35=125,18,IF(G35=90,65,IF(G35=60,226,IF(G35=40,600,"?")))),IF(AND(F35="1.4-2.0 mm",TEXT(VLOOKUP(A35,'Reel Log'!$A:$B,2,FALSE()),"@")="2a"),IF(G35=125,21,IF(G35=90,72,IF(G35=60,264,IF(G35=40,696,"?")))),IF(AND(F35="1.4-2.0 mm",VLOOKUP(A35,'Reel Log'!$A:$B,2,FALSE())=3),IF(G35=125,27,IF(G35=90,96,IF(G35=60,339,IF(G35=40,888,"?")))),IF(AND(F35="1.4-2.0 mm",VLOOKUP(A35,'Reel Log'!$A:$B,2,FALSE())=4),IF(G35=125,34,IF(G35=90,120,IF(G35=60,427,IF(G35=40,1128,"?")))),IF(AND(F35="1.4-2.0 mm",VLOOKUP(A35,'Reel Log'!$A:$B,2,FALSE())=5),IF(G35=125,40,IF(G35=90,144,IF(G35=60,502,IF(G35=40,1368,"?")))),IF(AND(F35="1.4-2.0 mm",TEXT(VLOOKUP(A35,'Reel Log'!$A:$B,2,FALSE()),"@")="5a"),IF(G35=125,48,IF(G35=90,192,IF(G35=60,603,IF(G35=40,1896,"?")))),IF(AND(F35="&gt;2.0 mm",VLOOKUP(A35,'Reel Log'!$A:$B,2,FALSE())=2),IF(G35=125,48,IF(G35=90,240,IF(G35=60,603,IF(G35=40,1896,"?")))),IF(AND(F35="&gt;2.0 mm",TEXT(VLOOKUP(A35,'Reel Log'!$A:$B,2,FALSE()),"@")="2a"),IF(G35=125,48,IF(G35=90,240,IF(G35=60,603,IF(G35=40,1896,"?")))),IF(AND(F35="&gt;2.0 mm",VLOOKUP(A35,'Reel Log'!$A:$B,2,FALSE())=3),IF(G35=125,48,IF(G35=90,240,IF(G35=60,603,IF(G35=40,1896,"?")))),IF(AND(F35="&gt;2.0 mm",VLOOKUP(A35,'Reel Log'!$A:$B,2,FALSE())=4),IF(G35=125,48,IF(G35=90,240,IF(G35=60,603,IF(G35=40,1896,"?")))),IF(AND(F35="&gt;2.0 mm",VLOOKUP(A35,'Reel Log'!$A:$B,2,FALSE())=5),IF(G35=125,48,IF(G35=90,240,IF(G35=60,603,IF(G35=40,1896,"?")))),IF(AND(F35="&gt;2.0 mm",TEXT(VLOOKUP(A35,'Reel Log'!$A:$B,2,FALSE()),"@")="5a"),IF(G35=125,48,IF(G35=90,240,IF(G35=60,603,IF(G35=40,1896,"?")))),"?"))))))))))))))))))))))))))))))))),"")</f>
        <v/>
      </c>
      <c r="J35" s="16" t="str">
        <f aca="false">IFERROR(IF(A35="","",IF(OR(I35="",I35="?"),"", IF(I35="N/A",IF(A35="","",IF(VLOOKUP(A35,'Reel Log'!$A:$B,2,FALSE())=1,99999,IF(VLOOKUP(A35,'Reel Log'!$A:$B,2,FALSE())=2,672,IF(TEXT(VLOOKUP(A35,'Reel Log'!$A:$B,2,FALSE()),"@")="2a",336,IF(VLOOKUP(A35,'Reel Log'!$A:$B,2,FALSE())=3,168,IF(VLOOKUP(A35,'Reel Log'!$A:$B,2,FALSE())=4,72,IF(VLOOKUP(A35,'Reel Log'!$A:$B,2,FALSE())=5,48,IF(TEXT(VLOOKUP(A35,'Reel Log'!$A:$B,2,FALSE()),"@")="5a",24,0)))))))),IF(ISNUMBER(H35),IF(H35&gt;=I35,IF(A35="","",IF(VLOOKUP(A35,'Reel Log'!$A:$B,2,FALSE())=1,99999,IF(VLOOKUP(A35,'Reel Log'!$A:$B,2,FALSE())=2,672,IF(TEXT(VLOOKUP(A35,'Reel Log'!$A:$B,2,FALSE()),"@")="2a",336,IF(VLOOKUP(A35,'Reel Log'!$A:$B,2,FALSE())=3,168,IF(VLOOKUP(A35,'Reel Log'!$A:$B,2,FALSE())=4,72,IF(VLOOKUP(A35,'Reel Log'!$A:$B,2,FALSE())=5,48,IF(TEXT(VLOOKUP(A35,'Reel Log'!$A:$B,2,FALSE()),"@")="5a",24,0)))))))),0),"")))),"")</f>
        <v/>
      </c>
      <c r="K35" s="38"/>
      <c r="L35" s="38"/>
    </row>
    <row r="36" customFormat="false" ht="15" hidden="false" customHeight="false" outlineLevel="0" collapsed="false">
      <c r="A36" s="38"/>
      <c r="B36" s="43"/>
      <c r="C36" s="44"/>
      <c r="D36" s="43"/>
      <c r="E36" s="44"/>
      <c r="F36" s="38"/>
      <c r="G36" s="38"/>
      <c r="H36" s="17" t="str">
        <f aca="false">IFERROR(IF(OR(B36="",C36="",D36="",E36=""),"",((D36+E36)-(B36+C36))*24),"")</f>
        <v/>
      </c>
      <c r="I36" s="16" t="str">
        <f aca="false">IFERROR(IF(OR(A36="",F36="",G36=""),"",IF(VLOOKUP(A36,'Reel Log'!$A:$B,2,FALSE())=1,"N/A",IF(VLOOKUP(A36,'Reel Log'!$A:$B,2,FALSE())=6,"N/A",IF(AND(F36="&lt;0.5 mm",VLOOKUP(A36,'Reel Log'!$A:$B,2,FALSE())=2),"N/A",IF(AND(F36="&lt;0.5 mm",TEXT(VLOOKUP(A36,'Reel Log'!$A:$B,2,FALSE()),"@")="2a"),"N/A",IF(AND(F36="&lt;0.5 mm",VLOOKUP(A36,'Reel Log'!$A:$B,2,FALSE())=3),"N/A",IF(AND(F36="&lt;0.5 mm",VLOOKUP(A36,'Reel Log'!$A:$B,2,FALSE())=4),"N/A",IF(AND(F36="&lt;0.5 mm",VLOOKUP(A36,'Reel Log'!$A:$B,2,FALSE())=5),"N/A",IF(AND(F36="&lt;0.5 mm",TEXT(VLOOKUP(A36,'Reel Log'!$A:$B,2,FALSE()),"@")="5a"),"N/A",IF(AND(F36="0.5-0.8 mm",VLOOKUP(A36,'Reel Log'!$A:$B,2,FALSE())=2),"N/A",IF(AND(F36="0.5-0.8 mm",TEXT(VLOOKUP(A36,'Reel Log'!$A:$B,2,FALSE()),"@")="2a"),IF(G36=125,4,IF(G36=90,15,IF(G36=60,50,IF(G36=40,96,"?")))),IF(AND(F36="0.5-0.8 mm",VLOOKUP(A36,'Reel Log'!$A:$B,2,FALSE())=3),IF(G36=125,4,IF(G36=90,15,IF(G36=60,50,IF(G36=40,96,"?")))),IF(AND(F36="0.5-0.8 mm",VLOOKUP(A36,'Reel Log'!$A:$B,2,FALSE())=4),IF(G36=125,4,IF(G36=90,16,IF(G36=60,50,IF(G36=40,96,"?")))),IF(AND(F36="0.5-0.8 mm",VLOOKUP(A36,'Reel Log'!$A:$B,2,FALSE())=5),IF(G36=125,4,IF(G36=90,16,IF(G36=60,50,IF(G36=40,96,"?")))),IF(AND(F36="0.5-0.8 mm",TEXT(VLOOKUP(A36,'Reel Log'!$A:$B,2,FALSE()),"@")="5a"),IF(G36=125,4,IF(G36=90,16,IF(G36=60,50,IF(G36=40,96,"?")))),IF(AND(F36="0.8-1.4 mm",VLOOKUP(A36,'Reel Log'!$A:$B,2,FALSE())=2),"N/A",IF(AND(F36="0.8-1.4 mm",TEXT(VLOOKUP(A36,'Reel Log'!$A:$B,2,FALSE()),"@")="2a"),IF(G36=125,8,IF(G36=90,25,IF(G36=60,100,IF(G36=40,192,"?")))),IF(AND(F36="0.8-1.4 mm",VLOOKUP(A36,'Reel Log'!$A:$B,2,FALSE())=3),IF(G36=125,8,IF(G36=90,25,IF(G36=60,100,IF(G36=40,192,"?")))),IF(AND(F36="0.8-1.4 mm",VLOOKUP(A36,'Reel Log'!$A:$B,2,FALSE())=4),IF(G36=125,9,IF(G36=90,27,IF(G36=60,113,IF(G36=40,240,"?")))),IF(AND(F36="0.8-1.4 mm",VLOOKUP(A36,'Reel Log'!$A:$B,2,FALSE())=5),IF(G36=125,10,IF(G36=90,28,IF(G36=60,126,IF(G36=40,264,"?")))),IF(AND(F36="0.8-1.4 mm",TEXT(VLOOKUP(A36,'Reel Log'!$A:$B,2,FALSE()),"@")="5a"),IF(G36=125,11,IF(G36=90,30,IF(G36=60,138,IF(G36=40,288,"?")))),IF(AND(F36="1.4-2.0 mm",VLOOKUP(A36,'Reel Log'!$A:$B,2,FALSE())=2),IF(G36=125,18,IF(G36=90,65,IF(G36=60,226,IF(G36=40,600,"?")))),IF(AND(F36="1.4-2.0 mm",TEXT(VLOOKUP(A36,'Reel Log'!$A:$B,2,FALSE()),"@")="2a"),IF(G36=125,21,IF(G36=90,72,IF(G36=60,264,IF(G36=40,696,"?")))),IF(AND(F36="1.4-2.0 mm",VLOOKUP(A36,'Reel Log'!$A:$B,2,FALSE())=3),IF(G36=125,27,IF(G36=90,96,IF(G36=60,339,IF(G36=40,888,"?")))),IF(AND(F36="1.4-2.0 mm",VLOOKUP(A36,'Reel Log'!$A:$B,2,FALSE())=4),IF(G36=125,34,IF(G36=90,120,IF(G36=60,427,IF(G36=40,1128,"?")))),IF(AND(F36="1.4-2.0 mm",VLOOKUP(A36,'Reel Log'!$A:$B,2,FALSE())=5),IF(G36=125,40,IF(G36=90,144,IF(G36=60,502,IF(G36=40,1368,"?")))),IF(AND(F36="1.4-2.0 mm",TEXT(VLOOKUP(A36,'Reel Log'!$A:$B,2,FALSE()),"@")="5a"),IF(G36=125,48,IF(G36=90,192,IF(G36=60,603,IF(G36=40,1896,"?")))),IF(AND(F36="&gt;2.0 mm",VLOOKUP(A36,'Reel Log'!$A:$B,2,FALSE())=2),IF(G36=125,48,IF(G36=90,240,IF(G36=60,603,IF(G36=40,1896,"?")))),IF(AND(F36="&gt;2.0 mm",TEXT(VLOOKUP(A36,'Reel Log'!$A:$B,2,FALSE()),"@")="2a"),IF(G36=125,48,IF(G36=90,240,IF(G36=60,603,IF(G36=40,1896,"?")))),IF(AND(F36="&gt;2.0 mm",VLOOKUP(A36,'Reel Log'!$A:$B,2,FALSE())=3),IF(G36=125,48,IF(G36=90,240,IF(G36=60,603,IF(G36=40,1896,"?")))),IF(AND(F36="&gt;2.0 mm",VLOOKUP(A36,'Reel Log'!$A:$B,2,FALSE())=4),IF(G36=125,48,IF(G36=90,240,IF(G36=60,603,IF(G36=40,1896,"?")))),IF(AND(F36="&gt;2.0 mm",VLOOKUP(A36,'Reel Log'!$A:$B,2,FALSE())=5),IF(G36=125,48,IF(G36=90,240,IF(G36=60,603,IF(G36=40,1896,"?")))),IF(AND(F36="&gt;2.0 mm",TEXT(VLOOKUP(A36,'Reel Log'!$A:$B,2,FALSE()),"@")="5a"),IF(G36=125,48,IF(G36=90,240,IF(G36=60,603,IF(G36=40,1896,"?")))),"?"))))))))))))))))))))))))))))))))),"")</f>
        <v/>
      </c>
      <c r="J36" s="16" t="str">
        <f aca="false">IFERROR(IF(A36="","",IF(OR(I36="",I36="?"),"", IF(I36="N/A",IF(A36="","",IF(VLOOKUP(A36,'Reel Log'!$A:$B,2,FALSE())=1,99999,IF(VLOOKUP(A36,'Reel Log'!$A:$B,2,FALSE())=2,672,IF(TEXT(VLOOKUP(A36,'Reel Log'!$A:$B,2,FALSE()),"@")="2a",336,IF(VLOOKUP(A36,'Reel Log'!$A:$B,2,FALSE())=3,168,IF(VLOOKUP(A36,'Reel Log'!$A:$B,2,FALSE())=4,72,IF(VLOOKUP(A36,'Reel Log'!$A:$B,2,FALSE())=5,48,IF(TEXT(VLOOKUP(A36,'Reel Log'!$A:$B,2,FALSE()),"@")="5a",24,0)))))))),IF(ISNUMBER(H36),IF(H36&gt;=I36,IF(A36="","",IF(VLOOKUP(A36,'Reel Log'!$A:$B,2,FALSE())=1,99999,IF(VLOOKUP(A36,'Reel Log'!$A:$B,2,FALSE())=2,672,IF(TEXT(VLOOKUP(A36,'Reel Log'!$A:$B,2,FALSE()),"@")="2a",336,IF(VLOOKUP(A36,'Reel Log'!$A:$B,2,FALSE())=3,168,IF(VLOOKUP(A36,'Reel Log'!$A:$B,2,FALSE())=4,72,IF(VLOOKUP(A36,'Reel Log'!$A:$B,2,FALSE())=5,48,IF(TEXT(VLOOKUP(A36,'Reel Log'!$A:$B,2,FALSE()),"@")="5a",24,0)))))))),0),"")))),"")</f>
        <v/>
      </c>
      <c r="K36" s="38"/>
      <c r="L36" s="38"/>
    </row>
    <row r="37" customFormat="false" ht="15" hidden="false" customHeight="false" outlineLevel="0" collapsed="false">
      <c r="A37" s="38"/>
      <c r="B37" s="43"/>
      <c r="C37" s="44"/>
      <c r="D37" s="43"/>
      <c r="E37" s="44"/>
      <c r="F37" s="38"/>
      <c r="G37" s="38"/>
      <c r="H37" s="17" t="str">
        <f aca="false">IFERROR(IF(OR(B37="",C37="",D37="",E37=""),"",((D37+E37)-(B37+C37))*24),"")</f>
        <v/>
      </c>
      <c r="I37" s="16" t="str">
        <f aca="false">IFERROR(IF(OR(A37="",F37="",G37=""),"",IF(VLOOKUP(A37,'Reel Log'!$A:$B,2,FALSE())=1,"N/A",IF(VLOOKUP(A37,'Reel Log'!$A:$B,2,FALSE())=6,"N/A",IF(AND(F37="&lt;0.5 mm",VLOOKUP(A37,'Reel Log'!$A:$B,2,FALSE())=2),"N/A",IF(AND(F37="&lt;0.5 mm",TEXT(VLOOKUP(A37,'Reel Log'!$A:$B,2,FALSE()),"@")="2a"),"N/A",IF(AND(F37="&lt;0.5 mm",VLOOKUP(A37,'Reel Log'!$A:$B,2,FALSE())=3),"N/A",IF(AND(F37="&lt;0.5 mm",VLOOKUP(A37,'Reel Log'!$A:$B,2,FALSE())=4),"N/A",IF(AND(F37="&lt;0.5 mm",VLOOKUP(A37,'Reel Log'!$A:$B,2,FALSE())=5),"N/A",IF(AND(F37="&lt;0.5 mm",TEXT(VLOOKUP(A37,'Reel Log'!$A:$B,2,FALSE()),"@")="5a"),"N/A",IF(AND(F37="0.5-0.8 mm",VLOOKUP(A37,'Reel Log'!$A:$B,2,FALSE())=2),"N/A",IF(AND(F37="0.5-0.8 mm",TEXT(VLOOKUP(A37,'Reel Log'!$A:$B,2,FALSE()),"@")="2a"),IF(G37=125,4,IF(G37=90,15,IF(G37=60,50,IF(G37=40,96,"?")))),IF(AND(F37="0.5-0.8 mm",VLOOKUP(A37,'Reel Log'!$A:$B,2,FALSE())=3),IF(G37=125,4,IF(G37=90,15,IF(G37=60,50,IF(G37=40,96,"?")))),IF(AND(F37="0.5-0.8 mm",VLOOKUP(A37,'Reel Log'!$A:$B,2,FALSE())=4),IF(G37=125,4,IF(G37=90,16,IF(G37=60,50,IF(G37=40,96,"?")))),IF(AND(F37="0.5-0.8 mm",VLOOKUP(A37,'Reel Log'!$A:$B,2,FALSE())=5),IF(G37=125,4,IF(G37=90,16,IF(G37=60,50,IF(G37=40,96,"?")))),IF(AND(F37="0.5-0.8 mm",TEXT(VLOOKUP(A37,'Reel Log'!$A:$B,2,FALSE()),"@")="5a"),IF(G37=125,4,IF(G37=90,16,IF(G37=60,50,IF(G37=40,96,"?")))),IF(AND(F37="0.8-1.4 mm",VLOOKUP(A37,'Reel Log'!$A:$B,2,FALSE())=2),"N/A",IF(AND(F37="0.8-1.4 mm",TEXT(VLOOKUP(A37,'Reel Log'!$A:$B,2,FALSE()),"@")="2a"),IF(G37=125,8,IF(G37=90,25,IF(G37=60,100,IF(G37=40,192,"?")))),IF(AND(F37="0.8-1.4 mm",VLOOKUP(A37,'Reel Log'!$A:$B,2,FALSE())=3),IF(G37=125,8,IF(G37=90,25,IF(G37=60,100,IF(G37=40,192,"?")))),IF(AND(F37="0.8-1.4 mm",VLOOKUP(A37,'Reel Log'!$A:$B,2,FALSE())=4),IF(G37=125,9,IF(G37=90,27,IF(G37=60,113,IF(G37=40,240,"?")))),IF(AND(F37="0.8-1.4 mm",VLOOKUP(A37,'Reel Log'!$A:$B,2,FALSE())=5),IF(G37=125,10,IF(G37=90,28,IF(G37=60,126,IF(G37=40,264,"?")))),IF(AND(F37="0.8-1.4 mm",TEXT(VLOOKUP(A37,'Reel Log'!$A:$B,2,FALSE()),"@")="5a"),IF(G37=125,11,IF(G37=90,30,IF(G37=60,138,IF(G37=40,288,"?")))),IF(AND(F37="1.4-2.0 mm",VLOOKUP(A37,'Reel Log'!$A:$B,2,FALSE())=2),IF(G37=125,18,IF(G37=90,65,IF(G37=60,226,IF(G37=40,600,"?")))),IF(AND(F37="1.4-2.0 mm",TEXT(VLOOKUP(A37,'Reel Log'!$A:$B,2,FALSE()),"@")="2a"),IF(G37=125,21,IF(G37=90,72,IF(G37=60,264,IF(G37=40,696,"?")))),IF(AND(F37="1.4-2.0 mm",VLOOKUP(A37,'Reel Log'!$A:$B,2,FALSE())=3),IF(G37=125,27,IF(G37=90,96,IF(G37=60,339,IF(G37=40,888,"?")))),IF(AND(F37="1.4-2.0 mm",VLOOKUP(A37,'Reel Log'!$A:$B,2,FALSE())=4),IF(G37=125,34,IF(G37=90,120,IF(G37=60,427,IF(G37=40,1128,"?")))),IF(AND(F37="1.4-2.0 mm",VLOOKUP(A37,'Reel Log'!$A:$B,2,FALSE())=5),IF(G37=125,40,IF(G37=90,144,IF(G37=60,502,IF(G37=40,1368,"?")))),IF(AND(F37="1.4-2.0 mm",TEXT(VLOOKUP(A37,'Reel Log'!$A:$B,2,FALSE()),"@")="5a"),IF(G37=125,48,IF(G37=90,192,IF(G37=60,603,IF(G37=40,1896,"?")))),IF(AND(F37="&gt;2.0 mm",VLOOKUP(A37,'Reel Log'!$A:$B,2,FALSE())=2),IF(G37=125,48,IF(G37=90,240,IF(G37=60,603,IF(G37=40,1896,"?")))),IF(AND(F37="&gt;2.0 mm",TEXT(VLOOKUP(A37,'Reel Log'!$A:$B,2,FALSE()),"@")="2a"),IF(G37=125,48,IF(G37=90,240,IF(G37=60,603,IF(G37=40,1896,"?")))),IF(AND(F37="&gt;2.0 mm",VLOOKUP(A37,'Reel Log'!$A:$B,2,FALSE())=3),IF(G37=125,48,IF(G37=90,240,IF(G37=60,603,IF(G37=40,1896,"?")))),IF(AND(F37="&gt;2.0 mm",VLOOKUP(A37,'Reel Log'!$A:$B,2,FALSE())=4),IF(G37=125,48,IF(G37=90,240,IF(G37=60,603,IF(G37=40,1896,"?")))),IF(AND(F37="&gt;2.0 mm",VLOOKUP(A37,'Reel Log'!$A:$B,2,FALSE())=5),IF(G37=125,48,IF(G37=90,240,IF(G37=60,603,IF(G37=40,1896,"?")))),IF(AND(F37="&gt;2.0 mm",TEXT(VLOOKUP(A37,'Reel Log'!$A:$B,2,FALSE()),"@")="5a"),IF(G37=125,48,IF(G37=90,240,IF(G37=60,603,IF(G37=40,1896,"?")))),"?"))))))))))))))))))))))))))))))))),"")</f>
        <v/>
      </c>
      <c r="J37" s="16" t="str">
        <f aca="false">IFERROR(IF(A37="","",IF(OR(I37="",I37="?"),"", IF(I37="N/A",IF(A37="","",IF(VLOOKUP(A37,'Reel Log'!$A:$B,2,FALSE())=1,99999,IF(VLOOKUP(A37,'Reel Log'!$A:$B,2,FALSE())=2,672,IF(TEXT(VLOOKUP(A37,'Reel Log'!$A:$B,2,FALSE()),"@")="2a",336,IF(VLOOKUP(A37,'Reel Log'!$A:$B,2,FALSE())=3,168,IF(VLOOKUP(A37,'Reel Log'!$A:$B,2,FALSE())=4,72,IF(VLOOKUP(A37,'Reel Log'!$A:$B,2,FALSE())=5,48,IF(TEXT(VLOOKUP(A37,'Reel Log'!$A:$B,2,FALSE()),"@")="5a",24,0)))))))),IF(ISNUMBER(H37),IF(H37&gt;=I37,IF(A37="","",IF(VLOOKUP(A37,'Reel Log'!$A:$B,2,FALSE())=1,99999,IF(VLOOKUP(A37,'Reel Log'!$A:$B,2,FALSE())=2,672,IF(TEXT(VLOOKUP(A37,'Reel Log'!$A:$B,2,FALSE()),"@")="2a",336,IF(VLOOKUP(A37,'Reel Log'!$A:$B,2,FALSE())=3,168,IF(VLOOKUP(A37,'Reel Log'!$A:$B,2,FALSE())=4,72,IF(VLOOKUP(A37,'Reel Log'!$A:$B,2,FALSE())=5,48,IF(TEXT(VLOOKUP(A37,'Reel Log'!$A:$B,2,FALSE()),"@")="5a",24,0)))))))),0),"")))),"")</f>
        <v/>
      </c>
      <c r="K37" s="38"/>
      <c r="L37" s="38"/>
    </row>
    <row r="38" customFormat="false" ht="15" hidden="false" customHeight="false" outlineLevel="0" collapsed="false">
      <c r="A38" s="38"/>
      <c r="B38" s="43"/>
      <c r="C38" s="44"/>
      <c r="D38" s="43"/>
      <c r="E38" s="44"/>
      <c r="F38" s="38"/>
      <c r="G38" s="38"/>
      <c r="H38" s="17" t="str">
        <f aca="false">IFERROR(IF(OR(B38="",C38="",D38="",E38=""),"",((D38+E38)-(B38+C38))*24),"")</f>
        <v/>
      </c>
      <c r="I38" s="16" t="str">
        <f aca="false">IFERROR(IF(OR(A38="",F38="",G38=""),"",IF(VLOOKUP(A38,'Reel Log'!$A:$B,2,FALSE())=1,"N/A",IF(VLOOKUP(A38,'Reel Log'!$A:$B,2,FALSE())=6,"N/A",IF(AND(F38="&lt;0.5 mm",VLOOKUP(A38,'Reel Log'!$A:$B,2,FALSE())=2),"N/A",IF(AND(F38="&lt;0.5 mm",TEXT(VLOOKUP(A38,'Reel Log'!$A:$B,2,FALSE()),"@")="2a"),"N/A",IF(AND(F38="&lt;0.5 mm",VLOOKUP(A38,'Reel Log'!$A:$B,2,FALSE())=3),"N/A",IF(AND(F38="&lt;0.5 mm",VLOOKUP(A38,'Reel Log'!$A:$B,2,FALSE())=4),"N/A",IF(AND(F38="&lt;0.5 mm",VLOOKUP(A38,'Reel Log'!$A:$B,2,FALSE())=5),"N/A",IF(AND(F38="&lt;0.5 mm",TEXT(VLOOKUP(A38,'Reel Log'!$A:$B,2,FALSE()),"@")="5a"),"N/A",IF(AND(F38="0.5-0.8 mm",VLOOKUP(A38,'Reel Log'!$A:$B,2,FALSE())=2),"N/A",IF(AND(F38="0.5-0.8 mm",TEXT(VLOOKUP(A38,'Reel Log'!$A:$B,2,FALSE()),"@")="2a"),IF(G38=125,4,IF(G38=90,15,IF(G38=60,50,IF(G38=40,96,"?")))),IF(AND(F38="0.5-0.8 mm",VLOOKUP(A38,'Reel Log'!$A:$B,2,FALSE())=3),IF(G38=125,4,IF(G38=90,15,IF(G38=60,50,IF(G38=40,96,"?")))),IF(AND(F38="0.5-0.8 mm",VLOOKUP(A38,'Reel Log'!$A:$B,2,FALSE())=4),IF(G38=125,4,IF(G38=90,16,IF(G38=60,50,IF(G38=40,96,"?")))),IF(AND(F38="0.5-0.8 mm",VLOOKUP(A38,'Reel Log'!$A:$B,2,FALSE())=5),IF(G38=125,4,IF(G38=90,16,IF(G38=60,50,IF(G38=40,96,"?")))),IF(AND(F38="0.5-0.8 mm",TEXT(VLOOKUP(A38,'Reel Log'!$A:$B,2,FALSE()),"@")="5a"),IF(G38=125,4,IF(G38=90,16,IF(G38=60,50,IF(G38=40,96,"?")))),IF(AND(F38="0.8-1.4 mm",VLOOKUP(A38,'Reel Log'!$A:$B,2,FALSE())=2),"N/A",IF(AND(F38="0.8-1.4 mm",TEXT(VLOOKUP(A38,'Reel Log'!$A:$B,2,FALSE()),"@")="2a"),IF(G38=125,8,IF(G38=90,25,IF(G38=60,100,IF(G38=40,192,"?")))),IF(AND(F38="0.8-1.4 mm",VLOOKUP(A38,'Reel Log'!$A:$B,2,FALSE())=3),IF(G38=125,8,IF(G38=90,25,IF(G38=60,100,IF(G38=40,192,"?")))),IF(AND(F38="0.8-1.4 mm",VLOOKUP(A38,'Reel Log'!$A:$B,2,FALSE())=4),IF(G38=125,9,IF(G38=90,27,IF(G38=60,113,IF(G38=40,240,"?")))),IF(AND(F38="0.8-1.4 mm",VLOOKUP(A38,'Reel Log'!$A:$B,2,FALSE())=5),IF(G38=125,10,IF(G38=90,28,IF(G38=60,126,IF(G38=40,264,"?")))),IF(AND(F38="0.8-1.4 mm",TEXT(VLOOKUP(A38,'Reel Log'!$A:$B,2,FALSE()),"@")="5a"),IF(G38=125,11,IF(G38=90,30,IF(G38=60,138,IF(G38=40,288,"?")))),IF(AND(F38="1.4-2.0 mm",VLOOKUP(A38,'Reel Log'!$A:$B,2,FALSE())=2),IF(G38=125,18,IF(G38=90,65,IF(G38=60,226,IF(G38=40,600,"?")))),IF(AND(F38="1.4-2.0 mm",TEXT(VLOOKUP(A38,'Reel Log'!$A:$B,2,FALSE()),"@")="2a"),IF(G38=125,21,IF(G38=90,72,IF(G38=60,264,IF(G38=40,696,"?")))),IF(AND(F38="1.4-2.0 mm",VLOOKUP(A38,'Reel Log'!$A:$B,2,FALSE())=3),IF(G38=125,27,IF(G38=90,96,IF(G38=60,339,IF(G38=40,888,"?")))),IF(AND(F38="1.4-2.0 mm",VLOOKUP(A38,'Reel Log'!$A:$B,2,FALSE())=4),IF(G38=125,34,IF(G38=90,120,IF(G38=60,427,IF(G38=40,1128,"?")))),IF(AND(F38="1.4-2.0 mm",VLOOKUP(A38,'Reel Log'!$A:$B,2,FALSE())=5),IF(G38=125,40,IF(G38=90,144,IF(G38=60,502,IF(G38=40,1368,"?")))),IF(AND(F38="1.4-2.0 mm",TEXT(VLOOKUP(A38,'Reel Log'!$A:$B,2,FALSE()),"@")="5a"),IF(G38=125,48,IF(G38=90,192,IF(G38=60,603,IF(G38=40,1896,"?")))),IF(AND(F38="&gt;2.0 mm",VLOOKUP(A38,'Reel Log'!$A:$B,2,FALSE())=2),IF(G38=125,48,IF(G38=90,240,IF(G38=60,603,IF(G38=40,1896,"?")))),IF(AND(F38="&gt;2.0 mm",TEXT(VLOOKUP(A38,'Reel Log'!$A:$B,2,FALSE()),"@")="2a"),IF(G38=125,48,IF(G38=90,240,IF(G38=60,603,IF(G38=40,1896,"?")))),IF(AND(F38="&gt;2.0 mm",VLOOKUP(A38,'Reel Log'!$A:$B,2,FALSE())=3),IF(G38=125,48,IF(G38=90,240,IF(G38=60,603,IF(G38=40,1896,"?")))),IF(AND(F38="&gt;2.0 mm",VLOOKUP(A38,'Reel Log'!$A:$B,2,FALSE())=4),IF(G38=125,48,IF(G38=90,240,IF(G38=60,603,IF(G38=40,1896,"?")))),IF(AND(F38="&gt;2.0 mm",VLOOKUP(A38,'Reel Log'!$A:$B,2,FALSE())=5),IF(G38=125,48,IF(G38=90,240,IF(G38=60,603,IF(G38=40,1896,"?")))),IF(AND(F38="&gt;2.0 mm",TEXT(VLOOKUP(A38,'Reel Log'!$A:$B,2,FALSE()),"@")="5a"),IF(G38=125,48,IF(G38=90,240,IF(G38=60,603,IF(G38=40,1896,"?")))),"?"))))))))))))))))))))))))))))))))),"")</f>
        <v/>
      </c>
      <c r="J38" s="16" t="str">
        <f aca="false">IFERROR(IF(A38="","",IF(OR(I38="",I38="?"),"", IF(I38="N/A",IF(A38="","",IF(VLOOKUP(A38,'Reel Log'!$A:$B,2,FALSE())=1,99999,IF(VLOOKUP(A38,'Reel Log'!$A:$B,2,FALSE())=2,672,IF(TEXT(VLOOKUP(A38,'Reel Log'!$A:$B,2,FALSE()),"@")="2a",336,IF(VLOOKUP(A38,'Reel Log'!$A:$B,2,FALSE())=3,168,IF(VLOOKUP(A38,'Reel Log'!$A:$B,2,FALSE())=4,72,IF(VLOOKUP(A38,'Reel Log'!$A:$B,2,FALSE())=5,48,IF(TEXT(VLOOKUP(A38,'Reel Log'!$A:$B,2,FALSE()),"@")="5a",24,0)))))))),IF(ISNUMBER(H38),IF(H38&gt;=I38,IF(A38="","",IF(VLOOKUP(A38,'Reel Log'!$A:$B,2,FALSE())=1,99999,IF(VLOOKUP(A38,'Reel Log'!$A:$B,2,FALSE())=2,672,IF(TEXT(VLOOKUP(A38,'Reel Log'!$A:$B,2,FALSE()),"@")="2a",336,IF(VLOOKUP(A38,'Reel Log'!$A:$B,2,FALSE())=3,168,IF(VLOOKUP(A38,'Reel Log'!$A:$B,2,FALSE())=4,72,IF(VLOOKUP(A38,'Reel Log'!$A:$B,2,FALSE())=5,48,IF(TEXT(VLOOKUP(A38,'Reel Log'!$A:$B,2,FALSE()),"@")="5a",24,0)))))))),0),"")))),"")</f>
        <v/>
      </c>
      <c r="K38" s="38"/>
      <c r="L38" s="38"/>
    </row>
    <row r="39" customFormat="false" ht="15" hidden="false" customHeight="false" outlineLevel="0" collapsed="false">
      <c r="A39" s="38"/>
      <c r="B39" s="43"/>
      <c r="C39" s="44"/>
      <c r="D39" s="43"/>
      <c r="E39" s="44"/>
      <c r="F39" s="38"/>
      <c r="G39" s="38"/>
      <c r="H39" s="17" t="str">
        <f aca="false">IFERROR(IF(OR(B39="",C39="",D39="",E39=""),"",((D39+E39)-(B39+C39))*24),"")</f>
        <v/>
      </c>
      <c r="I39" s="16" t="str">
        <f aca="false">IFERROR(IF(OR(A39="",F39="",G39=""),"",IF(VLOOKUP(A39,'Reel Log'!$A:$B,2,FALSE())=1,"N/A",IF(VLOOKUP(A39,'Reel Log'!$A:$B,2,FALSE())=6,"N/A",IF(AND(F39="&lt;0.5 mm",VLOOKUP(A39,'Reel Log'!$A:$B,2,FALSE())=2),"N/A",IF(AND(F39="&lt;0.5 mm",TEXT(VLOOKUP(A39,'Reel Log'!$A:$B,2,FALSE()),"@")="2a"),"N/A",IF(AND(F39="&lt;0.5 mm",VLOOKUP(A39,'Reel Log'!$A:$B,2,FALSE())=3),"N/A",IF(AND(F39="&lt;0.5 mm",VLOOKUP(A39,'Reel Log'!$A:$B,2,FALSE())=4),"N/A",IF(AND(F39="&lt;0.5 mm",VLOOKUP(A39,'Reel Log'!$A:$B,2,FALSE())=5),"N/A",IF(AND(F39="&lt;0.5 mm",TEXT(VLOOKUP(A39,'Reel Log'!$A:$B,2,FALSE()),"@")="5a"),"N/A",IF(AND(F39="0.5-0.8 mm",VLOOKUP(A39,'Reel Log'!$A:$B,2,FALSE())=2),"N/A",IF(AND(F39="0.5-0.8 mm",TEXT(VLOOKUP(A39,'Reel Log'!$A:$B,2,FALSE()),"@")="2a"),IF(G39=125,4,IF(G39=90,15,IF(G39=60,50,IF(G39=40,96,"?")))),IF(AND(F39="0.5-0.8 mm",VLOOKUP(A39,'Reel Log'!$A:$B,2,FALSE())=3),IF(G39=125,4,IF(G39=90,15,IF(G39=60,50,IF(G39=40,96,"?")))),IF(AND(F39="0.5-0.8 mm",VLOOKUP(A39,'Reel Log'!$A:$B,2,FALSE())=4),IF(G39=125,4,IF(G39=90,16,IF(G39=60,50,IF(G39=40,96,"?")))),IF(AND(F39="0.5-0.8 mm",VLOOKUP(A39,'Reel Log'!$A:$B,2,FALSE())=5),IF(G39=125,4,IF(G39=90,16,IF(G39=60,50,IF(G39=40,96,"?")))),IF(AND(F39="0.5-0.8 mm",TEXT(VLOOKUP(A39,'Reel Log'!$A:$B,2,FALSE()),"@")="5a"),IF(G39=125,4,IF(G39=90,16,IF(G39=60,50,IF(G39=40,96,"?")))),IF(AND(F39="0.8-1.4 mm",VLOOKUP(A39,'Reel Log'!$A:$B,2,FALSE())=2),"N/A",IF(AND(F39="0.8-1.4 mm",TEXT(VLOOKUP(A39,'Reel Log'!$A:$B,2,FALSE()),"@")="2a"),IF(G39=125,8,IF(G39=90,25,IF(G39=60,100,IF(G39=40,192,"?")))),IF(AND(F39="0.8-1.4 mm",VLOOKUP(A39,'Reel Log'!$A:$B,2,FALSE())=3),IF(G39=125,8,IF(G39=90,25,IF(G39=60,100,IF(G39=40,192,"?")))),IF(AND(F39="0.8-1.4 mm",VLOOKUP(A39,'Reel Log'!$A:$B,2,FALSE())=4),IF(G39=125,9,IF(G39=90,27,IF(G39=60,113,IF(G39=40,240,"?")))),IF(AND(F39="0.8-1.4 mm",VLOOKUP(A39,'Reel Log'!$A:$B,2,FALSE())=5),IF(G39=125,10,IF(G39=90,28,IF(G39=60,126,IF(G39=40,264,"?")))),IF(AND(F39="0.8-1.4 mm",TEXT(VLOOKUP(A39,'Reel Log'!$A:$B,2,FALSE()),"@")="5a"),IF(G39=125,11,IF(G39=90,30,IF(G39=60,138,IF(G39=40,288,"?")))),IF(AND(F39="1.4-2.0 mm",VLOOKUP(A39,'Reel Log'!$A:$B,2,FALSE())=2),IF(G39=125,18,IF(G39=90,65,IF(G39=60,226,IF(G39=40,600,"?")))),IF(AND(F39="1.4-2.0 mm",TEXT(VLOOKUP(A39,'Reel Log'!$A:$B,2,FALSE()),"@")="2a"),IF(G39=125,21,IF(G39=90,72,IF(G39=60,264,IF(G39=40,696,"?")))),IF(AND(F39="1.4-2.0 mm",VLOOKUP(A39,'Reel Log'!$A:$B,2,FALSE())=3),IF(G39=125,27,IF(G39=90,96,IF(G39=60,339,IF(G39=40,888,"?")))),IF(AND(F39="1.4-2.0 mm",VLOOKUP(A39,'Reel Log'!$A:$B,2,FALSE())=4),IF(G39=125,34,IF(G39=90,120,IF(G39=60,427,IF(G39=40,1128,"?")))),IF(AND(F39="1.4-2.0 mm",VLOOKUP(A39,'Reel Log'!$A:$B,2,FALSE())=5),IF(G39=125,40,IF(G39=90,144,IF(G39=60,502,IF(G39=40,1368,"?")))),IF(AND(F39="1.4-2.0 mm",TEXT(VLOOKUP(A39,'Reel Log'!$A:$B,2,FALSE()),"@")="5a"),IF(G39=125,48,IF(G39=90,192,IF(G39=60,603,IF(G39=40,1896,"?")))),IF(AND(F39="&gt;2.0 mm",VLOOKUP(A39,'Reel Log'!$A:$B,2,FALSE())=2),IF(G39=125,48,IF(G39=90,240,IF(G39=60,603,IF(G39=40,1896,"?")))),IF(AND(F39="&gt;2.0 mm",TEXT(VLOOKUP(A39,'Reel Log'!$A:$B,2,FALSE()),"@")="2a"),IF(G39=125,48,IF(G39=90,240,IF(G39=60,603,IF(G39=40,1896,"?")))),IF(AND(F39="&gt;2.0 mm",VLOOKUP(A39,'Reel Log'!$A:$B,2,FALSE())=3),IF(G39=125,48,IF(G39=90,240,IF(G39=60,603,IF(G39=40,1896,"?")))),IF(AND(F39="&gt;2.0 mm",VLOOKUP(A39,'Reel Log'!$A:$B,2,FALSE())=4),IF(G39=125,48,IF(G39=90,240,IF(G39=60,603,IF(G39=40,1896,"?")))),IF(AND(F39="&gt;2.0 mm",VLOOKUP(A39,'Reel Log'!$A:$B,2,FALSE())=5),IF(G39=125,48,IF(G39=90,240,IF(G39=60,603,IF(G39=40,1896,"?")))),IF(AND(F39="&gt;2.0 mm",TEXT(VLOOKUP(A39,'Reel Log'!$A:$B,2,FALSE()),"@")="5a"),IF(G39=125,48,IF(G39=90,240,IF(G39=60,603,IF(G39=40,1896,"?")))),"?"))))))))))))))))))))))))))))))))),"")</f>
        <v/>
      </c>
      <c r="J39" s="16" t="str">
        <f aca="false">IFERROR(IF(A39="","",IF(OR(I39="",I39="?"),"", IF(I39="N/A",IF(A39="","",IF(VLOOKUP(A39,'Reel Log'!$A:$B,2,FALSE())=1,99999,IF(VLOOKUP(A39,'Reel Log'!$A:$B,2,FALSE())=2,672,IF(TEXT(VLOOKUP(A39,'Reel Log'!$A:$B,2,FALSE()),"@")="2a",336,IF(VLOOKUP(A39,'Reel Log'!$A:$B,2,FALSE())=3,168,IF(VLOOKUP(A39,'Reel Log'!$A:$B,2,FALSE())=4,72,IF(VLOOKUP(A39,'Reel Log'!$A:$B,2,FALSE())=5,48,IF(TEXT(VLOOKUP(A39,'Reel Log'!$A:$B,2,FALSE()),"@")="5a",24,0)))))))),IF(ISNUMBER(H39),IF(H39&gt;=I39,IF(A39="","",IF(VLOOKUP(A39,'Reel Log'!$A:$B,2,FALSE())=1,99999,IF(VLOOKUP(A39,'Reel Log'!$A:$B,2,FALSE())=2,672,IF(TEXT(VLOOKUP(A39,'Reel Log'!$A:$B,2,FALSE()),"@")="2a",336,IF(VLOOKUP(A39,'Reel Log'!$A:$B,2,FALSE())=3,168,IF(VLOOKUP(A39,'Reel Log'!$A:$B,2,FALSE())=4,72,IF(VLOOKUP(A39,'Reel Log'!$A:$B,2,FALSE())=5,48,IF(TEXT(VLOOKUP(A39,'Reel Log'!$A:$B,2,FALSE()),"@")="5a",24,0)))))))),0),"")))),"")</f>
        <v/>
      </c>
      <c r="K39" s="38"/>
      <c r="L39" s="38"/>
    </row>
    <row r="40" customFormat="false" ht="15" hidden="false" customHeight="false" outlineLevel="0" collapsed="false">
      <c r="A40" s="38"/>
      <c r="B40" s="43"/>
      <c r="C40" s="44"/>
      <c r="D40" s="43"/>
      <c r="E40" s="44"/>
      <c r="F40" s="38"/>
      <c r="G40" s="38"/>
      <c r="H40" s="17" t="str">
        <f aca="false">IFERROR(IF(OR(B40="",C40="",D40="",E40=""),"",((D40+E40)-(B40+C40))*24),"")</f>
        <v/>
      </c>
      <c r="I40" s="16" t="str">
        <f aca="false">IFERROR(IF(OR(A40="",F40="",G40=""),"",IF(VLOOKUP(A40,'Reel Log'!$A:$B,2,FALSE())=1,"N/A",IF(VLOOKUP(A40,'Reel Log'!$A:$B,2,FALSE())=6,"N/A",IF(AND(F40="&lt;0.5 mm",VLOOKUP(A40,'Reel Log'!$A:$B,2,FALSE())=2),"N/A",IF(AND(F40="&lt;0.5 mm",TEXT(VLOOKUP(A40,'Reel Log'!$A:$B,2,FALSE()),"@")="2a"),"N/A",IF(AND(F40="&lt;0.5 mm",VLOOKUP(A40,'Reel Log'!$A:$B,2,FALSE())=3),"N/A",IF(AND(F40="&lt;0.5 mm",VLOOKUP(A40,'Reel Log'!$A:$B,2,FALSE())=4),"N/A",IF(AND(F40="&lt;0.5 mm",VLOOKUP(A40,'Reel Log'!$A:$B,2,FALSE())=5),"N/A",IF(AND(F40="&lt;0.5 mm",TEXT(VLOOKUP(A40,'Reel Log'!$A:$B,2,FALSE()),"@")="5a"),"N/A",IF(AND(F40="0.5-0.8 mm",VLOOKUP(A40,'Reel Log'!$A:$B,2,FALSE())=2),"N/A",IF(AND(F40="0.5-0.8 mm",TEXT(VLOOKUP(A40,'Reel Log'!$A:$B,2,FALSE()),"@")="2a"),IF(G40=125,4,IF(G40=90,15,IF(G40=60,50,IF(G40=40,96,"?")))),IF(AND(F40="0.5-0.8 mm",VLOOKUP(A40,'Reel Log'!$A:$B,2,FALSE())=3),IF(G40=125,4,IF(G40=90,15,IF(G40=60,50,IF(G40=40,96,"?")))),IF(AND(F40="0.5-0.8 mm",VLOOKUP(A40,'Reel Log'!$A:$B,2,FALSE())=4),IF(G40=125,4,IF(G40=90,16,IF(G40=60,50,IF(G40=40,96,"?")))),IF(AND(F40="0.5-0.8 mm",VLOOKUP(A40,'Reel Log'!$A:$B,2,FALSE())=5),IF(G40=125,4,IF(G40=90,16,IF(G40=60,50,IF(G40=40,96,"?")))),IF(AND(F40="0.5-0.8 mm",TEXT(VLOOKUP(A40,'Reel Log'!$A:$B,2,FALSE()),"@")="5a"),IF(G40=125,4,IF(G40=90,16,IF(G40=60,50,IF(G40=40,96,"?")))),IF(AND(F40="0.8-1.4 mm",VLOOKUP(A40,'Reel Log'!$A:$B,2,FALSE())=2),"N/A",IF(AND(F40="0.8-1.4 mm",TEXT(VLOOKUP(A40,'Reel Log'!$A:$B,2,FALSE()),"@")="2a"),IF(G40=125,8,IF(G40=90,25,IF(G40=60,100,IF(G40=40,192,"?")))),IF(AND(F40="0.8-1.4 mm",VLOOKUP(A40,'Reel Log'!$A:$B,2,FALSE())=3),IF(G40=125,8,IF(G40=90,25,IF(G40=60,100,IF(G40=40,192,"?")))),IF(AND(F40="0.8-1.4 mm",VLOOKUP(A40,'Reel Log'!$A:$B,2,FALSE())=4),IF(G40=125,9,IF(G40=90,27,IF(G40=60,113,IF(G40=40,240,"?")))),IF(AND(F40="0.8-1.4 mm",VLOOKUP(A40,'Reel Log'!$A:$B,2,FALSE())=5),IF(G40=125,10,IF(G40=90,28,IF(G40=60,126,IF(G40=40,264,"?")))),IF(AND(F40="0.8-1.4 mm",TEXT(VLOOKUP(A40,'Reel Log'!$A:$B,2,FALSE()),"@")="5a"),IF(G40=125,11,IF(G40=90,30,IF(G40=60,138,IF(G40=40,288,"?")))),IF(AND(F40="1.4-2.0 mm",VLOOKUP(A40,'Reel Log'!$A:$B,2,FALSE())=2),IF(G40=125,18,IF(G40=90,65,IF(G40=60,226,IF(G40=40,600,"?")))),IF(AND(F40="1.4-2.0 mm",TEXT(VLOOKUP(A40,'Reel Log'!$A:$B,2,FALSE()),"@")="2a"),IF(G40=125,21,IF(G40=90,72,IF(G40=60,264,IF(G40=40,696,"?")))),IF(AND(F40="1.4-2.0 mm",VLOOKUP(A40,'Reel Log'!$A:$B,2,FALSE())=3),IF(G40=125,27,IF(G40=90,96,IF(G40=60,339,IF(G40=40,888,"?")))),IF(AND(F40="1.4-2.0 mm",VLOOKUP(A40,'Reel Log'!$A:$B,2,FALSE())=4),IF(G40=125,34,IF(G40=90,120,IF(G40=60,427,IF(G40=40,1128,"?")))),IF(AND(F40="1.4-2.0 mm",VLOOKUP(A40,'Reel Log'!$A:$B,2,FALSE())=5),IF(G40=125,40,IF(G40=90,144,IF(G40=60,502,IF(G40=40,1368,"?")))),IF(AND(F40="1.4-2.0 mm",TEXT(VLOOKUP(A40,'Reel Log'!$A:$B,2,FALSE()),"@")="5a"),IF(G40=125,48,IF(G40=90,192,IF(G40=60,603,IF(G40=40,1896,"?")))),IF(AND(F40="&gt;2.0 mm",VLOOKUP(A40,'Reel Log'!$A:$B,2,FALSE())=2),IF(G40=125,48,IF(G40=90,240,IF(G40=60,603,IF(G40=40,1896,"?")))),IF(AND(F40="&gt;2.0 mm",TEXT(VLOOKUP(A40,'Reel Log'!$A:$B,2,FALSE()),"@")="2a"),IF(G40=125,48,IF(G40=90,240,IF(G40=60,603,IF(G40=40,1896,"?")))),IF(AND(F40="&gt;2.0 mm",VLOOKUP(A40,'Reel Log'!$A:$B,2,FALSE())=3),IF(G40=125,48,IF(G40=90,240,IF(G40=60,603,IF(G40=40,1896,"?")))),IF(AND(F40="&gt;2.0 mm",VLOOKUP(A40,'Reel Log'!$A:$B,2,FALSE())=4),IF(G40=125,48,IF(G40=90,240,IF(G40=60,603,IF(G40=40,1896,"?")))),IF(AND(F40="&gt;2.0 mm",VLOOKUP(A40,'Reel Log'!$A:$B,2,FALSE())=5),IF(G40=125,48,IF(G40=90,240,IF(G40=60,603,IF(G40=40,1896,"?")))),IF(AND(F40="&gt;2.0 mm",TEXT(VLOOKUP(A40,'Reel Log'!$A:$B,2,FALSE()),"@")="5a"),IF(G40=125,48,IF(G40=90,240,IF(G40=60,603,IF(G40=40,1896,"?")))),"?"))))))))))))))))))))))))))))))))),"")</f>
        <v/>
      </c>
      <c r="J40" s="16" t="str">
        <f aca="false">IFERROR(IF(A40="","",IF(OR(I40="",I40="?"),"", IF(I40="N/A",IF(A40="","",IF(VLOOKUP(A40,'Reel Log'!$A:$B,2,FALSE())=1,99999,IF(VLOOKUP(A40,'Reel Log'!$A:$B,2,FALSE())=2,672,IF(TEXT(VLOOKUP(A40,'Reel Log'!$A:$B,2,FALSE()),"@")="2a",336,IF(VLOOKUP(A40,'Reel Log'!$A:$B,2,FALSE())=3,168,IF(VLOOKUP(A40,'Reel Log'!$A:$B,2,FALSE())=4,72,IF(VLOOKUP(A40,'Reel Log'!$A:$B,2,FALSE())=5,48,IF(TEXT(VLOOKUP(A40,'Reel Log'!$A:$B,2,FALSE()),"@")="5a",24,0)))))))),IF(ISNUMBER(H40),IF(H40&gt;=I40,IF(A40="","",IF(VLOOKUP(A40,'Reel Log'!$A:$B,2,FALSE())=1,99999,IF(VLOOKUP(A40,'Reel Log'!$A:$B,2,FALSE())=2,672,IF(TEXT(VLOOKUP(A40,'Reel Log'!$A:$B,2,FALSE()),"@")="2a",336,IF(VLOOKUP(A40,'Reel Log'!$A:$B,2,FALSE())=3,168,IF(VLOOKUP(A40,'Reel Log'!$A:$B,2,FALSE())=4,72,IF(VLOOKUP(A40,'Reel Log'!$A:$B,2,FALSE())=5,48,IF(TEXT(VLOOKUP(A40,'Reel Log'!$A:$B,2,FALSE()),"@")="5a",24,0)))))))),0),"")))),"")</f>
        <v/>
      </c>
      <c r="K40" s="38"/>
      <c r="L40" s="38"/>
    </row>
    <row r="41" customFormat="false" ht="15" hidden="false" customHeight="false" outlineLevel="0" collapsed="false">
      <c r="A41" s="38"/>
      <c r="B41" s="43"/>
      <c r="C41" s="44"/>
      <c r="D41" s="43"/>
      <c r="E41" s="44"/>
      <c r="F41" s="38"/>
      <c r="G41" s="38"/>
      <c r="H41" s="17" t="str">
        <f aca="false">IFERROR(IF(OR(B41="",C41="",D41="",E41=""),"",((D41+E41)-(B41+C41))*24),"")</f>
        <v/>
      </c>
      <c r="I41" s="16" t="str">
        <f aca="false">IFERROR(IF(OR(A41="",F41="",G41=""),"",IF(VLOOKUP(A41,'Reel Log'!$A:$B,2,FALSE())=1,"N/A",IF(VLOOKUP(A41,'Reel Log'!$A:$B,2,FALSE())=6,"N/A",IF(AND(F41="&lt;0.5 mm",VLOOKUP(A41,'Reel Log'!$A:$B,2,FALSE())=2),"N/A",IF(AND(F41="&lt;0.5 mm",TEXT(VLOOKUP(A41,'Reel Log'!$A:$B,2,FALSE()),"@")="2a"),"N/A",IF(AND(F41="&lt;0.5 mm",VLOOKUP(A41,'Reel Log'!$A:$B,2,FALSE())=3),"N/A",IF(AND(F41="&lt;0.5 mm",VLOOKUP(A41,'Reel Log'!$A:$B,2,FALSE())=4),"N/A",IF(AND(F41="&lt;0.5 mm",VLOOKUP(A41,'Reel Log'!$A:$B,2,FALSE())=5),"N/A",IF(AND(F41="&lt;0.5 mm",TEXT(VLOOKUP(A41,'Reel Log'!$A:$B,2,FALSE()),"@")="5a"),"N/A",IF(AND(F41="0.5-0.8 mm",VLOOKUP(A41,'Reel Log'!$A:$B,2,FALSE())=2),"N/A",IF(AND(F41="0.5-0.8 mm",TEXT(VLOOKUP(A41,'Reel Log'!$A:$B,2,FALSE()),"@")="2a"),IF(G41=125,4,IF(G41=90,15,IF(G41=60,50,IF(G41=40,96,"?")))),IF(AND(F41="0.5-0.8 mm",VLOOKUP(A41,'Reel Log'!$A:$B,2,FALSE())=3),IF(G41=125,4,IF(G41=90,15,IF(G41=60,50,IF(G41=40,96,"?")))),IF(AND(F41="0.5-0.8 mm",VLOOKUP(A41,'Reel Log'!$A:$B,2,FALSE())=4),IF(G41=125,4,IF(G41=90,16,IF(G41=60,50,IF(G41=40,96,"?")))),IF(AND(F41="0.5-0.8 mm",VLOOKUP(A41,'Reel Log'!$A:$B,2,FALSE())=5),IF(G41=125,4,IF(G41=90,16,IF(G41=60,50,IF(G41=40,96,"?")))),IF(AND(F41="0.5-0.8 mm",TEXT(VLOOKUP(A41,'Reel Log'!$A:$B,2,FALSE()),"@")="5a"),IF(G41=125,4,IF(G41=90,16,IF(G41=60,50,IF(G41=40,96,"?")))),IF(AND(F41="0.8-1.4 mm",VLOOKUP(A41,'Reel Log'!$A:$B,2,FALSE())=2),"N/A",IF(AND(F41="0.8-1.4 mm",TEXT(VLOOKUP(A41,'Reel Log'!$A:$B,2,FALSE()),"@")="2a"),IF(G41=125,8,IF(G41=90,25,IF(G41=60,100,IF(G41=40,192,"?")))),IF(AND(F41="0.8-1.4 mm",VLOOKUP(A41,'Reel Log'!$A:$B,2,FALSE())=3),IF(G41=125,8,IF(G41=90,25,IF(G41=60,100,IF(G41=40,192,"?")))),IF(AND(F41="0.8-1.4 mm",VLOOKUP(A41,'Reel Log'!$A:$B,2,FALSE())=4),IF(G41=125,9,IF(G41=90,27,IF(G41=60,113,IF(G41=40,240,"?")))),IF(AND(F41="0.8-1.4 mm",VLOOKUP(A41,'Reel Log'!$A:$B,2,FALSE())=5),IF(G41=125,10,IF(G41=90,28,IF(G41=60,126,IF(G41=40,264,"?")))),IF(AND(F41="0.8-1.4 mm",TEXT(VLOOKUP(A41,'Reel Log'!$A:$B,2,FALSE()),"@")="5a"),IF(G41=125,11,IF(G41=90,30,IF(G41=60,138,IF(G41=40,288,"?")))),IF(AND(F41="1.4-2.0 mm",VLOOKUP(A41,'Reel Log'!$A:$B,2,FALSE())=2),IF(G41=125,18,IF(G41=90,65,IF(G41=60,226,IF(G41=40,600,"?")))),IF(AND(F41="1.4-2.0 mm",TEXT(VLOOKUP(A41,'Reel Log'!$A:$B,2,FALSE()),"@")="2a"),IF(G41=125,21,IF(G41=90,72,IF(G41=60,264,IF(G41=40,696,"?")))),IF(AND(F41="1.4-2.0 mm",VLOOKUP(A41,'Reel Log'!$A:$B,2,FALSE())=3),IF(G41=125,27,IF(G41=90,96,IF(G41=60,339,IF(G41=40,888,"?")))),IF(AND(F41="1.4-2.0 mm",VLOOKUP(A41,'Reel Log'!$A:$B,2,FALSE())=4),IF(G41=125,34,IF(G41=90,120,IF(G41=60,427,IF(G41=40,1128,"?")))),IF(AND(F41="1.4-2.0 mm",VLOOKUP(A41,'Reel Log'!$A:$B,2,FALSE())=5),IF(G41=125,40,IF(G41=90,144,IF(G41=60,502,IF(G41=40,1368,"?")))),IF(AND(F41="1.4-2.0 mm",TEXT(VLOOKUP(A41,'Reel Log'!$A:$B,2,FALSE()),"@")="5a"),IF(G41=125,48,IF(G41=90,192,IF(G41=60,603,IF(G41=40,1896,"?")))),IF(AND(F41="&gt;2.0 mm",VLOOKUP(A41,'Reel Log'!$A:$B,2,FALSE())=2),IF(G41=125,48,IF(G41=90,240,IF(G41=60,603,IF(G41=40,1896,"?")))),IF(AND(F41="&gt;2.0 mm",TEXT(VLOOKUP(A41,'Reel Log'!$A:$B,2,FALSE()),"@")="2a"),IF(G41=125,48,IF(G41=90,240,IF(G41=60,603,IF(G41=40,1896,"?")))),IF(AND(F41="&gt;2.0 mm",VLOOKUP(A41,'Reel Log'!$A:$B,2,FALSE())=3),IF(G41=125,48,IF(G41=90,240,IF(G41=60,603,IF(G41=40,1896,"?")))),IF(AND(F41="&gt;2.0 mm",VLOOKUP(A41,'Reel Log'!$A:$B,2,FALSE())=4),IF(G41=125,48,IF(G41=90,240,IF(G41=60,603,IF(G41=40,1896,"?")))),IF(AND(F41="&gt;2.0 mm",VLOOKUP(A41,'Reel Log'!$A:$B,2,FALSE())=5),IF(G41=125,48,IF(G41=90,240,IF(G41=60,603,IF(G41=40,1896,"?")))),IF(AND(F41="&gt;2.0 mm",TEXT(VLOOKUP(A41,'Reel Log'!$A:$B,2,FALSE()),"@")="5a"),IF(G41=125,48,IF(G41=90,240,IF(G41=60,603,IF(G41=40,1896,"?")))),"?"))))))))))))))))))))))))))))))))),"")</f>
        <v/>
      </c>
      <c r="J41" s="16" t="str">
        <f aca="false">IFERROR(IF(A41="","",IF(OR(I41="",I41="?"),"", IF(I41="N/A",IF(A41="","",IF(VLOOKUP(A41,'Reel Log'!$A:$B,2,FALSE())=1,99999,IF(VLOOKUP(A41,'Reel Log'!$A:$B,2,FALSE())=2,672,IF(TEXT(VLOOKUP(A41,'Reel Log'!$A:$B,2,FALSE()),"@")="2a",336,IF(VLOOKUP(A41,'Reel Log'!$A:$B,2,FALSE())=3,168,IF(VLOOKUP(A41,'Reel Log'!$A:$B,2,FALSE())=4,72,IF(VLOOKUP(A41,'Reel Log'!$A:$B,2,FALSE())=5,48,IF(TEXT(VLOOKUP(A41,'Reel Log'!$A:$B,2,FALSE()),"@")="5a",24,0)))))))),IF(ISNUMBER(H41),IF(H41&gt;=I41,IF(A41="","",IF(VLOOKUP(A41,'Reel Log'!$A:$B,2,FALSE())=1,99999,IF(VLOOKUP(A41,'Reel Log'!$A:$B,2,FALSE())=2,672,IF(TEXT(VLOOKUP(A41,'Reel Log'!$A:$B,2,FALSE()),"@")="2a",336,IF(VLOOKUP(A41,'Reel Log'!$A:$B,2,FALSE())=3,168,IF(VLOOKUP(A41,'Reel Log'!$A:$B,2,FALSE())=4,72,IF(VLOOKUP(A41,'Reel Log'!$A:$B,2,FALSE())=5,48,IF(TEXT(VLOOKUP(A41,'Reel Log'!$A:$B,2,FALSE()),"@")="5a",24,0)))))))),0),"")))),"")</f>
        <v/>
      </c>
      <c r="K41" s="38"/>
      <c r="L41" s="38"/>
    </row>
    <row r="42" customFormat="false" ht="15" hidden="false" customHeight="false" outlineLevel="0" collapsed="false">
      <c r="A42" s="38"/>
      <c r="B42" s="43"/>
      <c r="C42" s="44"/>
      <c r="D42" s="43"/>
      <c r="E42" s="44"/>
      <c r="F42" s="38"/>
      <c r="G42" s="38"/>
      <c r="H42" s="17" t="str">
        <f aca="false">IFERROR(IF(OR(B42="",C42="",D42="",E42=""),"",((D42+E42)-(B42+C42))*24),"")</f>
        <v/>
      </c>
      <c r="I42" s="16" t="str">
        <f aca="false">IFERROR(IF(OR(A42="",F42="",G42=""),"",IF(VLOOKUP(A42,'Reel Log'!$A:$B,2,FALSE())=1,"N/A",IF(VLOOKUP(A42,'Reel Log'!$A:$B,2,FALSE())=6,"N/A",IF(AND(F42="&lt;0.5 mm",VLOOKUP(A42,'Reel Log'!$A:$B,2,FALSE())=2),"N/A",IF(AND(F42="&lt;0.5 mm",TEXT(VLOOKUP(A42,'Reel Log'!$A:$B,2,FALSE()),"@")="2a"),"N/A",IF(AND(F42="&lt;0.5 mm",VLOOKUP(A42,'Reel Log'!$A:$B,2,FALSE())=3),"N/A",IF(AND(F42="&lt;0.5 mm",VLOOKUP(A42,'Reel Log'!$A:$B,2,FALSE())=4),"N/A",IF(AND(F42="&lt;0.5 mm",VLOOKUP(A42,'Reel Log'!$A:$B,2,FALSE())=5),"N/A",IF(AND(F42="&lt;0.5 mm",TEXT(VLOOKUP(A42,'Reel Log'!$A:$B,2,FALSE()),"@")="5a"),"N/A",IF(AND(F42="0.5-0.8 mm",VLOOKUP(A42,'Reel Log'!$A:$B,2,FALSE())=2),"N/A",IF(AND(F42="0.5-0.8 mm",TEXT(VLOOKUP(A42,'Reel Log'!$A:$B,2,FALSE()),"@")="2a"),IF(G42=125,4,IF(G42=90,15,IF(G42=60,50,IF(G42=40,96,"?")))),IF(AND(F42="0.5-0.8 mm",VLOOKUP(A42,'Reel Log'!$A:$B,2,FALSE())=3),IF(G42=125,4,IF(G42=90,15,IF(G42=60,50,IF(G42=40,96,"?")))),IF(AND(F42="0.5-0.8 mm",VLOOKUP(A42,'Reel Log'!$A:$B,2,FALSE())=4),IF(G42=125,4,IF(G42=90,16,IF(G42=60,50,IF(G42=40,96,"?")))),IF(AND(F42="0.5-0.8 mm",VLOOKUP(A42,'Reel Log'!$A:$B,2,FALSE())=5),IF(G42=125,4,IF(G42=90,16,IF(G42=60,50,IF(G42=40,96,"?")))),IF(AND(F42="0.5-0.8 mm",TEXT(VLOOKUP(A42,'Reel Log'!$A:$B,2,FALSE()),"@")="5a"),IF(G42=125,4,IF(G42=90,16,IF(G42=60,50,IF(G42=40,96,"?")))),IF(AND(F42="0.8-1.4 mm",VLOOKUP(A42,'Reel Log'!$A:$B,2,FALSE())=2),"N/A",IF(AND(F42="0.8-1.4 mm",TEXT(VLOOKUP(A42,'Reel Log'!$A:$B,2,FALSE()),"@")="2a"),IF(G42=125,8,IF(G42=90,25,IF(G42=60,100,IF(G42=40,192,"?")))),IF(AND(F42="0.8-1.4 mm",VLOOKUP(A42,'Reel Log'!$A:$B,2,FALSE())=3),IF(G42=125,8,IF(G42=90,25,IF(G42=60,100,IF(G42=40,192,"?")))),IF(AND(F42="0.8-1.4 mm",VLOOKUP(A42,'Reel Log'!$A:$B,2,FALSE())=4),IF(G42=125,9,IF(G42=90,27,IF(G42=60,113,IF(G42=40,240,"?")))),IF(AND(F42="0.8-1.4 mm",VLOOKUP(A42,'Reel Log'!$A:$B,2,FALSE())=5),IF(G42=125,10,IF(G42=90,28,IF(G42=60,126,IF(G42=40,264,"?")))),IF(AND(F42="0.8-1.4 mm",TEXT(VLOOKUP(A42,'Reel Log'!$A:$B,2,FALSE()),"@")="5a"),IF(G42=125,11,IF(G42=90,30,IF(G42=60,138,IF(G42=40,288,"?")))),IF(AND(F42="1.4-2.0 mm",VLOOKUP(A42,'Reel Log'!$A:$B,2,FALSE())=2),IF(G42=125,18,IF(G42=90,65,IF(G42=60,226,IF(G42=40,600,"?")))),IF(AND(F42="1.4-2.0 mm",TEXT(VLOOKUP(A42,'Reel Log'!$A:$B,2,FALSE()),"@")="2a"),IF(G42=125,21,IF(G42=90,72,IF(G42=60,264,IF(G42=40,696,"?")))),IF(AND(F42="1.4-2.0 mm",VLOOKUP(A42,'Reel Log'!$A:$B,2,FALSE())=3),IF(G42=125,27,IF(G42=90,96,IF(G42=60,339,IF(G42=40,888,"?")))),IF(AND(F42="1.4-2.0 mm",VLOOKUP(A42,'Reel Log'!$A:$B,2,FALSE())=4),IF(G42=125,34,IF(G42=90,120,IF(G42=60,427,IF(G42=40,1128,"?")))),IF(AND(F42="1.4-2.0 mm",VLOOKUP(A42,'Reel Log'!$A:$B,2,FALSE())=5),IF(G42=125,40,IF(G42=90,144,IF(G42=60,502,IF(G42=40,1368,"?")))),IF(AND(F42="1.4-2.0 mm",TEXT(VLOOKUP(A42,'Reel Log'!$A:$B,2,FALSE()),"@")="5a"),IF(G42=125,48,IF(G42=90,192,IF(G42=60,603,IF(G42=40,1896,"?")))),IF(AND(F42="&gt;2.0 mm",VLOOKUP(A42,'Reel Log'!$A:$B,2,FALSE())=2),IF(G42=125,48,IF(G42=90,240,IF(G42=60,603,IF(G42=40,1896,"?")))),IF(AND(F42="&gt;2.0 mm",TEXT(VLOOKUP(A42,'Reel Log'!$A:$B,2,FALSE()),"@")="2a"),IF(G42=125,48,IF(G42=90,240,IF(G42=60,603,IF(G42=40,1896,"?")))),IF(AND(F42="&gt;2.0 mm",VLOOKUP(A42,'Reel Log'!$A:$B,2,FALSE())=3),IF(G42=125,48,IF(G42=90,240,IF(G42=60,603,IF(G42=40,1896,"?")))),IF(AND(F42="&gt;2.0 mm",VLOOKUP(A42,'Reel Log'!$A:$B,2,FALSE())=4),IF(G42=125,48,IF(G42=90,240,IF(G42=60,603,IF(G42=40,1896,"?")))),IF(AND(F42="&gt;2.0 mm",VLOOKUP(A42,'Reel Log'!$A:$B,2,FALSE())=5),IF(G42=125,48,IF(G42=90,240,IF(G42=60,603,IF(G42=40,1896,"?")))),IF(AND(F42="&gt;2.0 mm",TEXT(VLOOKUP(A42,'Reel Log'!$A:$B,2,FALSE()),"@")="5a"),IF(G42=125,48,IF(G42=90,240,IF(G42=60,603,IF(G42=40,1896,"?")))),"?"))))))))))))))))))))))))))))))))),"")</f>
        <v/>
      </c>
      <c r="J42" s="16" t="str">
        <f aca="false">IFERROR(IF(A42="","",IF(OR(I42="",I42="?"),"", IF(I42="N/A",IF(A42="","",IF(VLOOKUP(A42,'Reel Log'!$A:$B,2,FALSE())=1,99999,IF(VLOOKUP(A42,'Reel Log'!$A:$B,2,FALSE())=2,672,IF(TEXT(VLOOKUP(A42,'Reel Log'!$A:$B,2,FALSE()),"@")="2a",336,IF(VLOOKUP(A42,'Reel Log'!$A:$B,2,FALSE())=3,168,IF(VLOOKUP(A42,'Reel Log'!$A:$B,2,FALSE())=4,72,IF(VLOOKUP(A42,'Reel Log'!$A:$B,2,FALSE())=5,48,IF(TEXT(VLOOKUP(A42,'Reel Log'!$A:$B,2,FALSE()),"@")="5a",24,0)))))))),IF(ISNUMBER(H42),IF(H42&gt;=I42,IF(A42="","",IF(VLOOKUP(A42,'Reel Log'!$A:$B,2,FALSE())=1,99999,IF(VLOOKUP(A42,'Reel Log'!$A:$B,2,FALSE())=2,672,IF(TEXT(VLOOKUP(A42,'Reel Log'!$A:$B,2,FALSE()),"@")="2a",336,IF(VLOOKUP(A42,'Reel Log'!$A:$B,2,FALSE())=3,168,IF(VLOOKUP(A42,'Reel Log'!$A:$B,2,FALSE())=4,72,IF(VLOOKUP(A42,'Reel Log'!$A:$B,2,FALSE())=5,48,IF(TEXT(VLOOKUP(A42,'Reel Log'!$A:$B,2,FALSE()),"@")="5a",24,0)))))))),0),"")))),"")</f>
        <v/>
      </c>
      <c r="K42" s="38"/>
      <c r="L42" s="38"/>
    </row>
    <row r="43" customFormat="false" ht="15" hidden="false" customHeight="false" outlineLevel="0" collapsed="false">
      <c r="A43" s="38"/>
      <c r="B43" s="43"/>
      <c r="C43" s="44"/>
      <c r="D43" s="43"/>
      <c r="E43" s="44"/>
      <c r="F43" s="38"/>
      <c r="G43" s="38"/>
      <c r="H43" s="17" t="str">
        <f aca="false">IFERROR(IF(OR(B43="",C43="",D43="",E43=""),"",((D43+E43)-(B43+C43))*24),"")</f>
        <v/>
      </c>
      <c r="I43" s="16" t="str">
        <f aca="false">IFERROR(IF(OR(A43="",F43="",G43=""),"",IF(VLOOKUP(A43,'Reel Log'!$A:$B,2,FALSE())=1,"N/A",IF(VLOOKUP(A43,'Reel Log'!$A:$B,2,FALSE())=6,"N/A",IF(AND(F43="&lt;0.5 mm",VLOOKUP(A43,'Reel Log'!$A:$B,2,FALSE())=2),"N/A",IF(AND(F43="&lt;0.5 mm",TEXT(VLOOKUP(A43,'Reel Log'!$A:$B,2,FALSE()),"@")="2a"),"N/A",IF(AND(F43="&lt;0.5 mm",VLOOKUP(A43,'Reel Log'!$A:$B,2,FALSE())=3),"N/A",IF(AND(F43="&lt;0.5 mm",VLOOKUP(A43,'Reel Log'!$A:$B,2,FALSE())=4),"N/A",IF(AND(F43="&lt;0.5 mm",VLOOKUP(A43,'Reel Log'!$A:$B,2,FALSE())=5),"N/A",IF(AND(F43="&lt;0.5 mm",TEXT(VLOOKUP(A43,'Reel Log'!$A:$B,2,FALSE()),"@")="5a"),"N/A",IF(AND(F43="0.5-0.8 mm",VLOOKUP(A43,'Reel Log'!$A:$B,2,FALSE())=2),"N/A",IF(AND(F43="0.5-0.8 mm",TEXT(VLOOKUP(A43,'Reel Log'!$A:$B,2,FALSE()),"@")="2a"),IF(G43=125,4,IF(G43=90,15,IF(G43=60,50,IF(G43=40,96,"?")))),IF(AND(F43="0.5-0.8 mm",VLOOKUP(A43,'Reel Log'!$A:$B,2,FALSE())=3),IF(G43=125,4,IF(G43=90,15,IF(G43=60,50,IF(G43=40,96,"?")))),IF(AND(F43="0.5-0.8 mm",VLOOKUP(A43,'Reel Log'!$A:$B,2,FALSE())=4),IF(G43=125,4,IF(G43=90,16,IF(G43=60,50,IF(G43=40,96,"?")))),IF(AND(F43="0.5-0.8 mm",VLOOKUP(A43,'Reel Log'!$A:$B,2,FALSE())=5),IF(G43=125,4,IF(G43=90,16,IF(G43=60,50,IF(G43=40,96,"?")))),IF(AND(F43="0.5-0.8 mm",TEXT(VLOOKUP(A43,'Reel Log'!$A:$B,2,FALSE()),"@")="5a"),IF(G43=125,4,IF(G43=90,16,IF(G43=60,50,IF(G43=40,96,"?")))),IF(AND(F43="0.8-1.4 mm",VLOOKUP(A43,'Reel Log'!$A:$B,2,FALSE())=2),"N/A",IF(AND(F43="0.8-1.4 mm",TEXT(VLOOKUP(A43,'Reel Log'!$A:$B,2,FALSE()),"@")="2a"),IF(G43=125,8,IF(G43=90,25,IF(G43=60,100,IF(G43=40,192,"?")))),IF(AND(F43="0.8-1.4 mm",VLOOKUP(A43,'Reel Log'!$A:$B,2,FALSE())=3),IF(G43=125,8,IF(G43=90,25,IF(G43=60,100,IF(G43=40,192,"?")))),IF(AND(F43="0.8-1.4 mm",VLOOKUP(A43,'Reel Log'!$A:$B,2,FALSE())=4),IF(G43=125,9,IF(G43=90,27,IF(G43=60,113,IF(G43=40,240,"?")))),IF(AND(F43="0.8-1.4 mm",VLOOKUP(A43,'Reel Log'!$A:$B,2,FALSE())=5),IF(G43=125,10,IF(G43=90,28,IF(G43=60,126,IF(G43=40,264,"?")))),IF(AND(F43="0.8-1.4 mm",TEXT(VLOOKUP(A43,'Reel Log'!$A:$B,2,FALSE()),"@")="5a"),IF(G43=125,11,IF(G43=90,30,IF(G43=60,138,IF(G43=40,288,"?")))),IF(AND(F43="1.4-2.0 mm",VLOOKUP(A43,'Reel Log'!$A:$B,2,FALSE())=2),IF(G43=125,18,IF(G43=90,65,IF(G43=60,226,IF(G43=40,600,"?")))),IF(AND(F43="1.4-2.0 mm",TEXT(VLOOKUP(A43,'Reel Log'!$A:$B,2,FALSE()),"@")="2a"),IF(G43=125,21,IF(G43=90,72,IF(G43=60,264,IF(G43=40,696,"?")))),IF(AND(F43="1.4-2.0 mm",VLOOKUP(A43,'Reel Log'!$A:$B,2,FALSE())=3),IF(G43=125,27,IF(G43=90,96,IF(G43=60,339,IF(G43=40,888,"?")))),IF(AND(F43="1.4-2.0 mm",VLOOKUP(A43,'Reel Log'!$A:$B,2,FALSE())=4),IF(G43=125,34,IF(G43=90,120,IF(G43=60,427,IF(G43=40,1128,"?")))),IF(AND(F43="1.4-2.0 mm",VLOOKUP(A43,'Reel Log'!$A:$B,2,FALSE())=5),IF(G43=125,40,IF(G43=90,144,IF(G43=60,502,IF(G43=40,1368,"?")))),IF(AND(F43="1.4-2.0 mm",TEXT(VLOOKUP(A43,'Reel Log'!$A:$B,2,FALSE()),"@")="5a"),IF(G43=125,48,IF(G43=90,192,IF(G43=60,603,IF(G43=40,1896,"?")))),IF(AND(F43="&gt;2.0 mm",VLOOKUP(A43,'Reel Log'!$A:$B,2,FALSE())=2),IF(G43=125,48,IF(G43=90,240,IF(G43=60,603,IF(G43=40,1896,"?")))),IF(AND(F43="&gt;2.0 mm",TEXT(VLOOKUP(A43,'Reel Log'!$A:$B,2,FALSE()),"@")="2a"),IF(G43=125,48,IF(G43=90,240,IF(G43=60,603,IF(G43=40,1896,"?")))),IF(AND(F43="&gt;2.0 mm",VLOOKUP(A43,'Reel Log'!$A:$B,2,FALSE())=3),IF(G43=125,48,IF(G43=90,240,IF(G43=60,603,IF(G43=40,1896,"?")))),IF(AND(F43="&gt;2.0 mm",VLOOKUP(A43,'Reel Log'!$A:$B,2,FALSE())=4),IF(G43=125,48,IF(G43=90,240,IF(G43=60,603,IF(G43=40,1896,"?")))),IF(AND(F43="&gt;2.0 mm",VLOOKUP(A43,'Reel Log'!$A:$B,2,FALSE())=5),IF(G43=125,48,IF(G43=90,240,IF(G43=60,603,IF(G43=40,1896,"?")))),IF(AND(F43="&gt;2.0 mm",TEXT(VLOOKUP(A43,'Reel Log'!$A:$B,2,FALSE()),"@")="5a"),IF(G43=125,48,IF(G43=90,240,IF(G43=60,603,IF(G43=40,1896,"?")))),"?"))))))))))))))))))))))))))))))))),"")</f>
        <v/>
      </c>
      <c r="J43" s="16" t="str">
        <f aca="false">IFERROR(IF(A43="","",IF(OR(I43="",I43="?"),"", IF(I43="N/A",IF(A43="","",IF(VLOOKUP(A43,'Reel Log'!$A:$B,2,FALSE())=1,99999,IF(VLOOKUP(A43,'Reel Log'!$A:$B,2,FALSE())=2,672,IF(TEXT(VLOOKUP(A43,'Reel Log'!$A:$B,2,FALSE()),"@")="2a",336,IF(VLOOKUP(A43,'Reel Log'!$A:$B,2,FALSE())=3,168,IF(VLOOKUP(A43,'Reel Log'!$A:$B,2,FALSE())=4,72,IF(VLOOKUP(A43,'Reel Log'!$A:$B,2,FALSE())=5,48,IF(TEXT(VLOOKUP(A43,'Reel Log'!$A:$B,2,FALSE()),"@")="5a",24,0)))))))),IF(ISNUMBER(H43),IF(H43&gt;=I43,IF(A43="","",IF(VLOOKUP(A43,'Reel Log'!$A:$B,2,FALSE())=1,99999,IF(VLOOKUP(A43,'Reel Log'!$A:$B,2,FALSE())=2,672,IF(TEXT(VLOOKUP(A43,'Reel Log'!$A:$B,2,FALSE()),"@")="2a",336,IF(VLOOKUP(A43,'Reel Log'!$A:$B,2,FALSE())=3,168,IF(VLOOKUP(A43,'Reel Log'!$A:$B,2,FALSE())=4,72,IF(VLOOKUP(A43,'Reel Log'!$A:$B,2,FALSE())=5,48,IF(TEXT(VLOOKUP(A43,'Reel Log'!$A:$B,2,FALSE()),"@")="5a",24,0)))))))),0),"")))),"")</f>
        <v/>
      </c>
      <c r="K43" s="38"/>
      <c r="L43" s="38"/>
    </row>
    <row r="44" customFormat="false" ht="15" hidden="false" customHeight="false" outlineLevel="0" collapsed="false">
      <c r="A44" s="38"/>
      <c r="B44" s="43"/>
      <c r="C44" s="44"/>
      <c r="D44" s="43"/>
      <c r="E44" s="44"/>
      <c r="F44" s="38"/>
      <c r="G44" s="38"/>
      <c r="H44" s="17" t="str">
        <f aca="false">IFERROR(IF(OR(B44="",C44="",D44="",E44=""),"",((D44+E44)-(B44+C44))*24),"")</f>
        <v/>
      </c>
      <c r="I44" s="16" t="str">
        <f aca="false">IFERROR(IF(OR(A44="",F44="",G44=""),"",IF(VLOOKUP(A44,'Reel Log'!$A:$B,2,FALSE())=1,"N/A",IF(VLOOKUP(A44,'Reel Log'!$A:$B,2,FALSE())=6,"N/A",IF(AND(F44="&lt;0.5 mm",VLOOKUP(A44,'Reel Log'!$A:$B,2,FALSE())=2),"N/A",IF(AND(F44="&lt;0.5 mm",TEXT(VLOOKUP(A44,'Reel Log'!$A:$B,2,FALSE()),"@")="2a"),"N/A",IF(AND(F44="&lt;0.5 mm",VLOOKUP(A44,'Reel Log'!$A:$B,2,FALSE())=3),"N/A",IF(AND(F44="&lt;0.5 mm",VLOOKUP(A44,'Reel Log'!$A:$B,2,FALSE())=4),"N/A",IF(AND(F44="&lt;0.5 mm",VLOOKUP(A44,'Reel Log'!$A:$B,2,FALSE())=5),"N/A",IF(AND(F44="&lt;0.5 mm",TEXT(VLOOKUP(A44,'Reel Log'!$A:$B,2,FALSE()),"@")="5a"),"N/A",IF(AND(F44="0.5-0.8 mm",VLOOKUP(A44,'Reel Log'!$A:$B,2,FALSE())=2),"N/A",IF(AND(F44="0.5-0.8 mm",TEXT(VLOOKUP(A44,'Reel Log'!$A:$B,2,FALSE()),"@")="2a"),IF(G44=125,4,IF(G44=90,15,IF(G44=60,50,IF(G44=40,96,"?")))),IF(AND(F44="0.5-0.8 mm",VLOOKUP(A44,'Reel Log'!$A:$B,2,FALSE())=3),IF(G44=125,4,IF(G44=90,15,IF(G44=60,50,IF(G44=40,96,"?")))),IF(AND(F44="0.5-0.8 mm",VLOOKUP(A44,'Reel Log'!$A:$B,2,FALSE())=4),IF(G44=125,4,IF(G44=90,16,IF(G44=60,50,IF(G44=40,96,"?")))),IF(AND(F44="0.5-0.8 mm",VLOOKUP(A44,'Reel Log'!$A:$B,2,FALSE())=5),IF(G44=125,4,IF(G44=90,16,IF(G44=60,50,IF(G44=40,96,"?")))),IF(AND(F44="0.5-0.8 mm",TEXT(VLOOKUP(A44,'Reel Log'!$A:$B,2,FALSE()),"@")="5a"),IF(G44=125,4,IF(G44=90,16,IF(G44=60,50,IF(G44=40,96,"?")))),IF(AND(F44="0.8-1.4 mm",VLOOKUP(A44,'Reel Log'!$A:$B,2,FALSE())=2),"N/A",IF(AND(F44="0.8-1.4 mm",TEXT(VLOOKUP(A44,'Reel Log'!$A:$B,2,FALSE()),"@")="2a"),IF(G44=125,8,IF(G44=90,25,IF(G44=60,100,IF(G44=40,192,"?")))),IF(AND(F44="0.8-1.4 mm",VLOOKUP(A44,'Reel Log'!$A:$B,2,FALSE())=3),IF(G44=125,8,IF(G44=90,25,IF(G44=60,100,IF(G44=40,192,"?")))),IF(AND(F44="0.8-1.4 mm",VLOOKUP(A44,'Reel Log'!$A:$B,2,FALSE())=4),IF(G44=125,9,IF(G44=90,27,IF(G44=60,113,IF(G44=40,240,"?")))),IF(AND(F44="0.8-1.4 mm",VLOOKUP(A44,'Reel Log'!$A:$B,2,FALSE())=5),IF(G44=125,10,IF(G44=90,28,IF(G44=60,126,IF(G44=40,264,"?")))),IF(AND(F44="0.8-1.4 mm",TEXT(VLOOKUP(A44,'Reel Log'!$A:$B,2,FALSE()),"@")="5a"),IF(G44=125,11,IF(G44=90,30,IF(G44=60,138,IF(G44=40,288,"?")))),IF(AND(F44="1.4-2.0 mm",VLOOKUP(A44,'Reel Log'!$A:$B,2,FALSE())=2),IF(G44=125,18,IF(G44=90,65,IF(G44=60,226,IF(G44=40,600,"?")))),IF(AND(F44="1.4-2.0 mm",TEXT(VLOOKUP(A44,'Reel Log'!$A:$B,2,FALSE()),"@")="2a"),IF(G44=125,21,IF(G44=90,72,IF(G44=60,264,IF(G44=40,696,"?")))),IF(AND(F44="1.4-2.0 mm",VLOOKUP(A44,'Reel Log'!$A:$B,2,FALSE())=3),IF(G44=125,27,IF(G44=90,96,IF(G44=60,339,IF(G44=40,888,"?")))),IF(AND(F44="1.4-2.0 mm",VLOOKUP(A44,'Reel Log'!$A:$B,2,FALSE())=4),IF(G44=125,34,IF(G44=90,120,IF(G44=60,427,IF(G44=40,1128,"?")))),IF(AND(F44="1.4-2.0 mm",VLOOKUP(A44,'Reel Log'!$A:$B,2,FALSE())=5),IF(G44=125,40,IF(G44=90,144,IF(G44=60,502,IF(G44=40,1368,"?")))),IF(AND(F44="1.4-2.0 mm",TEXT(VLOOKUP(A44,'Reel Log'!$A:$B,2,FALSE()),"@")="5a"),IF(G44=125,48,IF(G44=90,192,IF(G44=60,603,IF(G44=40,1896,"?")))),IF(AND(F44="&gt;2.0 mm",VLOOKUP(A44,'Reel Log'!$A:$B,2,FALSE())=2),IF(G44=125,48,IF(G44=90,240,IF(G44=60,603,IF(G44=40,1896,"?")))),IF(AND(F44="&gt;2.0 mm",TEXT(VLOOKUP(A44,'Reel Log'!$A:$B,2,FALSE()),"@")="2a"),IF(G44=125,48,IF(G44=90,240,IF(G44=60,603,IF(G44=40,1896,"?")))),IF(AND(F44="&gt;2.0 mm",VLOOKUP(A44,'Reel Log'!$A:$B,2,FALSE())=3),IF(G44=125,48,IF(G44=90,240,IF(G44=60,603,IF(G44=40,1896,"?")))),IF(AND(F44="&gt;2.0 mm",VLOOKUP(A44,'Reel Log'!$A:$B,2,FALSE())=4),IF(G44=125,48,IF(G44=90,240,IF(G44=60,603,IF(G44=40,1896,"?")))),IF(AND(F44="&gt;2.0 mm",VLOOKUP(A44,'Reel Log'!$A:$B,2,FALSE())=5),IF(G44=125,48,IF(G44=90,240,IF(G44=60,603,IF(G44=40,1896,"?")))),IF(AND(F44="&gt;2.0 mm",TEXT(VLOOKUP(A44,'Reel Log'!$A:$B,2,FALSE()),"@")="5a"),IF(G44=125,48,IF(G44=90,240,IF(G44=60,603,IF(G44=40,1896,"?")))),"?"))))))))))))))))))))))))))))))))),"")</f>
        <v/>
      </c>
      <c r="J44" s="16" t="str">
        <f aca="false">IFERROR(IF(A44="","",IF(OR(I44="",I44="?"),"", IF(I44="N/A",IF(A44="","",IF(VLOOKUP(A44,'Reel Log'!$A:$B,2,FALSE())=1,99999,IF(VLOOKUP(A44,'Reel Log'!$A:$B,2,FALSE())=2,672,IF(TEXT(VLOOKUP(A44,'Reel Log'!$A:$B,2,FALSE()),"@")="2a",336,IF(VLOOKUP(A44,'Reel Log'!$A:$B,2,FALSE())=3,168,IF(VLOOKUP(A44,'Reel Log'!$A:$B,2,FALSE())=4,72,IF(VLOOKUP(A44,'Reel Log'!$A:$B,2,FALSE())=5,48,IF(TEXT(VLOOKUP(A44,'Reel Log'!$A:$B,2,FALSE()),"@")="5a",24,0)))))))),IF(ISNUMBER(H44),IF(H44&gt;=I44,IF(A44="","",IF(VLOOKUP(A44,'Reel Log'!$A:$B,2,FALSE())=1,99999,IF(VLOOKUP(A44,'Reel Log'!$A:$B,2,FALSE())=2,672,IF(TEXT(VLOOKUP(A44,'Reel Log'!$A:$B,2,FALSE()),"@")="2a",336,IF(VLOOKUP(A44,'Reel Log'!$A:$B,2,FALSE())=3,168,IF(VLOOKUP(A44,'Reel Log'!$A:$B,2,FALSE())=4,72,IF(VLOOKUP(A44,'Reel Log'!$A:$B,2,FALSE())=5,48,IF(TEXT(VLOOKUP(A44,'Reel Log'!$A:$B,2,FALSE()),"@")="5a",24,0)))))))),0),"")))),"")</f>
        <v/>
      </c>
      <c r="K44" s="38"/>
      <c r="L44" s="38"/>
    </row>
    <row r="45" customFormat="false" ht="15" hidden="false" customHeight="false" outlineLevel="0" collapsed="false">
      <c r="A45" s="38"/>
      <c r="B45" s="43"/>
      <c r="C45" s="44"/>
      <c r="D45" s="43"/>
      <c r="E45" s="44"/>
      <c r="F45" s="38"/>
      <c r="G45" s="38"/>
      <c r="H45" s="17" t="str">
        <f aca="false">IFERROR(IF(OR(B45="",C45="",D45="",E45=""),"",((D45+E45)-(B45+C45))*24),"")</f>
        <v/>
      </c>
      <c r="I45" s="16" t="str">
        <f aca="false">IFERROR(IF(OR(A45="",F45="",G45=""),"",IF(VLOOKUP(A45,'Reel Log'!$A:$B,2,FALSE())=1,"N/A",IF(VLOOKUP(A45,'Reel Log'!$A:$B,2,FALSE())=6,"N/A",IF(AND(F45="&lt;0.5 mm",VLOOKUP(A45,'Reel Log'!$A:$B,2,FALSE())=2),"N/A",IF(AND(F45="&lt;0.5 mm",TEXT(VLOOKUP(A45,'Reel Log'!$A:$B,2,FALSE()),"@")="2a"),"N/A",IF(AND(F45="&lt;0.5 mm",VLOOKUP(A45,'Reel Log'!$A:$B,2,FALSE())=3),"N/A",IF(AND(F45="&lt;0.5 mm",VLOOKUP(A45,'Reel Log'!$A:$B,2,FALSE())=4),"N/A",IF(AND(F45="&lt;0.5 mm",VLOOKUP(A45,'Reel Log'!$A:$B,2,FALSE())=5),"N/A",IF(AND(F45="&lt;0.5 mm",TEXT(VLOOKUP(A45,'Reel Log'!$A:$B,2,FALSE()),"@")="5a"),"N/A",IF(AND(F45="0.5-0.8 mm",VLOOKUP(A45,'Reel Log'!$A:$B,2,FALSE())=2),"N/A",IF(AND(F45="0.5-0.8 mm",TEXT(VLOOKUP(A45,'Reel Log'!$A:$B,2,FALSE()),"@")="2a"),IF(G45=125,4,IF(G45=90,15,IF(G45=60,50,IF(G45=40,96,"?")))),IF(AND(F45="0.5-0.8 mm",VLOOKUP(A45,'Reel Log'!$A:$B,2,FALSE())=3),IF(G45=125,4,IF(G45=90,15,IF(G45=60,50,IF(G45=40,96,"?")))),IF(AND(F45="0.5-0.8 mm",VLOOKUP(A45,'Reel Log'!$A:$B,2,FALSE())=4),IF(G45=125,4,IF(G45=90,16,IF(G45=60,50,IF(G45=40,96,"?")))),IF(AND(F45="0.5-0.8 mm",VLOOKUP(A45,'Reel Log'!$A:$B,2,FALSE())=5),IF(G45=125,4,IF(G45=90,16,IF(G45=60,50,IF(G45=40,96,"?")))),IF(AND(F45="0.5-0.8 mm",TEXT(VLOOKUP(A45,'Reel Log'!$A:$B,2,FALSE()),"@")="5a"),IF(G45=125,4,IF(G45=90,16,IF(G45=60,50,IF(G45=40,96,"?")))),IF(AND(F45="0.8-1.4 mm",VLOOKUP(A45,'Reel Log'!$A:$B,2,FALSE())=2),"N/A",IF(AND(F45="0.8-1.4 mm",TEXT(VLOOKUP(A45,'Reel Log'!$A:$B,2,FALSE()),"@")="2a"),IF(G45=125,8,IF(G45=90,25,IF(G45=60,100,IF(G45=40,192,"?")))),IF(AND(F45="0.8-1.4 mm",VLOOKUP(A45,'Reel Log'!$A:$B,2,FALSE())=3),IF(G45=125,8,IF(G45=90,25,IF(G45=60,100,IF(G45=40,192,"?")))),IF(AND(F45="0.8-1.4 mm",VLOOKUP(A45,'Reel Log'!$A:$B,2,FALSE())=4),IF(G45=125,9,IF(G45=90,27,IF(G45=60,113,IF(G45=40,240,"?")))),IF(AND(F45="0.8-1.4 mm",VLOOKUP(A45,'Reel Log'!$A:$B,2,FALSE())=5),IF(G45=125,10,IF(G45=90,28,IF(G45=60,126,IF(G45=40,264,"?")))),IF(AND(F45="0.8-1.4 mm",TEXT(VLOOKUP(A45,'Reel Log'!$A:$B,2,FALSE()),"@")="5a"),IF(G45=125,11,IF(G45=90,30,IF(G45=60,138,IF(G45=40,288,"?")))),IF(AND(F45="1.4-2.0 mm",VLOOKUP(A45,'Reel Log'!$A:$B,2,FALSE())=2),IF(G45=125,18,IF(G45=90,65,IF(G45=60,226,IF(G45=40,600,"?")))),IF(AND(F45="1.4-2.0 mm",TEXT(VLOOKUP(A45,'Reel Log'!$A:$B,2,FALSE()),"@")="2a"),IF(G45=125,21,IF(G45=90,72,IF(G45=60,264,IF(G45=40,696,"?")))),IF(AND(F45="1.4-2.0 mm",VLOOKUP(A45,'Reel Log'!$A:$B,2,FALSE())=3),IF(G45=125,27,IF(G45=90,96,IF(G45=60,339,IF(G45=40,888,"?")))),IF(AND(F45="1.4-2.0 mm",VLOOKUP(A45,'Reel Log'!$A:$B,2,FALSE())=4),IF(G45=125,34,IF(G45=90,120,IF(G45=60,427,IF(G45=40,1128,"?")))),IF(AND(F45="1.4-2.0 mm",VLOOKUP(A45,'Reel Log'!$A:$B,2,FALSE())=5),IF(G45=125,40,IF(G45=90,144,IF(G45=60,502,IF(G45=40,1368,"?")))),IF(AND(F45="1.4-2.0 mm",TEXT(VLOOKUP(A45,'Reel Log'!$A:$B,2,FALSE()),"@")="5a"),IF(G45=125,48,IF(G45=90,192,IF(G45=60,603,IF(G45=40,1896,"?")))),IF(AND(F45="&gt;2.0 mm",VLOOKUP(A45,'Reel Log'!$A:$B,2,FALSE())=2),IF(G45=125,48,IF(G45=90,240,IF(G45=60,603,IF(G45=40,1896,"?")))),IF(AND(F45="&gt;2.0 mm",TEXT(VLOOKUP(A45,'Reel Log'!$A:$B,2,FALSE()),"@")="2a"),IF(G45=125,48,IF(G45=90,240,IF(G45=60,603,IF(G45=40,1896,"?")))),IF(AND(F45="&gt;2.0 mm",VLOOKUP(A45,'Reel Log'!$A:$B,2,FALSE())=3),IF(G45=125,48,IF(G45=90,240,IF(G45=60,603,IF(G45=40,1896,"?")))),IF(AND(F45="&gt;2.0 mm",VLOOKUP(A45,'Reel Log'!$A:$B,2,FALSE())=4),IF(G45=125,48,IF(G45=90,240,IF(G45=60,603,IF(G45=40,1896,"?")))),IF(AND(F45="&gt;2.0 mm",VLOOKUP(A45,'Reel Log'!$A:$B,2,FALSE())=5),IF(G45=125,48,IF(G45=90,240,IF(G45=60,603,IF(G45=40,1896,"?")))),IF(AND(F45="&gt;2.0 mm",TEXT(VLOOKUP(A45,'Reel Log'!$A:$B,2,FALSE()),"@")="5a"),IF(G45=125,48,IF(G45=90,240,IF(G45=60,603,IF(G45=40,1896,"?")))),"?"))))))))))))))))))))))))))))))))),"")</f>
        <v/>
      </c>
      <c r="J45" s="16" t="str">
        <f aca="false">IFERROR(IF(A45="","",IF(OR(I45="",I45="?"),"", IF(I45="N/A",IF(A45="","",IF(VLOOKUP(A45,'Reel Log'!$A:$B,2,FALSE())=1,99999,IF(VLOOKUP(A45,'Reel Log'!$A:$B,2,FALSE())=2,672,IF(TEXT(VLOOKUP(A45,'Reel Log'!$A:$B,2,FALSE()),"@")="2a",336,IF(VLOOKUP(A45,'Reel Log'!$A:$B,2,FALSE())=3,168,IF(VLOOKUP(A45,'Reel Log'!$A:$B,2,FALSE())=4,72,IF(VLOOKUP(A45,'Reel Log'!$A:$B,2,FALSE())=5,48,IF(TEXT(VLOOKUP(A45,'Reel Log'!$A:$B,2,FALSE()),"@")="5a",24,0)))))))),IF(ISNUMBER(H45),IF(H45&gt;=I45,IF(A45="","",IF(VLOOKUP(A45,'Reel Log'!$A:$B,2,FALSE())=1,99999,IF(VLOOKUP(A45,'Reel Log'!$A:$B,2,FALSE())=2,672,IF(TEXT(VLOOKUP(A45,'Reel Log'!$A:$B,2,FALSE()),"@")="2a",336,IF(VLOOKUP(A45,'Reel Log'!$A:$B,2,FALSE())=3,168,IF(VLOOKUP(A45,'Reel Log'!$A:$B,2,FALSE())=4,72,IF(VLOOKUP(A45,'Reel Log'!$A:$B,2,FALSE())=5,48,IF(TEXT(VLOOKUP(A45,'Reel Log'!$A:$B,2,FALSE()),"@")="5a",24,0)))))))),0),"")))),"")</f>
        <v/>
      </c>
      <c r="K45" s="38"/>
      <c r="L45" s="38"/>
    </row>
    <row r="46" customFormat="false" ht="15" hidden="false" customHeight="false" outlineLevel="0" collapsed="false">
      <c r="A46" s="38"/>
      <c r="B46" s="43"/>
      <c r="C46" s="44"/>
      <c r="D46" s="43"/>
      <c r="E46" s="44"/>
      <c r="F46" s="38"/>
      <c r="G46" s="38"/>
      <c r="H46" s="17" t="str">
        <f aca="false">IFERROR(IF(OR(B46="",C46="",D46="",E46=""),"",((D46+E46)-(B46+C46))*24),"")</f>
        <v/>
      </c>
      <c r="I46" s="16" t="str">
        <f aca="false">IFERROR(IF(OR(A46="",F46="",G46=""),"",IF(VLOOKUP(A46,'Reel Log'!$A:$B,2,FALSE())=1,"N/A",IF(VLOOKUP(A46,'Reel Log'!$A:$B,2,FALSE())=6,"N/A",IF(AND(F46="&lt;0.5 mm",VLOOKUP(A46,'Reel Log'!$A:$B,2,FALSE())=2),"N/A",IF(AND(F46="&lt;0.5 mm",TEXT(VLOOKUP(A46,'Reel Log'!$A:$B,2,FALSE()),"@")="2a"),"N/A",IF(AND(F46="&lt;0.5 mm",VLOOKUP(A46,'Reel Log'!$A:$B,2,FALSE())=3),"N/A",IF(AND(F46="&lt;0.5 mm",VLOOKUP(A46,'Reel Log'!$A:$B,2,FALSE())=4),"N/A",IF(AND(F46="&lt;0.5 mm",VLOOKUP(A46,'Reel Log'!$A:$B,2,FALSE())=5),"N/A",IF(AND(F46="&lt;0.5 mm",TEXT(VLOOKUP(A46,'Reel Log'!$A:$B,2,FALSE()),"@")="5a"),"N/A",IF(AND(F46="0.5-0.8 mm",VLOOKUP(A46,'Reel Log'!$A:$B,2,FALSE())=2),"N/A",IF(AND(F46="0.5-0.8 mm",TEXT(VLOOKUP(A46,'Reel Log'!$A:$B,2,FALSE()),"@")="2a"),IF(G46=125,4,IF(G46=90,15,IF(G46=60,50,IF(G46=40,96,"?")))),IF(AND(F46="0.5-0.8 mm",VLOOKUP(A46,'Reel Log'!$A:$B,2,FALSE())=3),IF(G46=125,4,IF(G46=90,15,IF(G46=60,50,IF(G46=40,96,"?")))),IF(AND(F46="0.5-0.8 mm",VLOOKUP(A46,'Reel Log'!$A:$B,2,FALSE())=4),IF(G46=125,4,IF(G46=90,16,IF(G46=60,50,IF(G46=40,96,"?")))),IF(AND(F46="0.5-0.8 mm",VLOOKUP(A46,'Reel Log'!$A:$B,2,FALSE())=5),IF(G46=125,4,IF(G46=90,16,IF(G46=60,50,IF(G46=40,96,"?")))),IF(AND(F46="0.5-0.8 mm",TEXT(VLOOKUP(A46,'Reel Log'!$A:$B,2,FALSE()),"@")="5a"),IF(G46=125,4,IF(G46=90,16,IF(G46=60,50,IF(G46=40,96,"?")))),IF(AND(F46="0.8-1.4 mm",VLOOKUP(A46,'Reel Log'!$A:$B,2,FALSE())=2),"N/A",IF(AND(F46="0.8-1.4 mm",TEXT(VLOOKUP(A46,'Reel Log'!$A:$B,2,FALSE()),"@")="2a"),IF(G46=125,8,IF(G46=90,25,IF(G46=60,100,IF(G46=40,192,"?")))),IF(AND(F46="0.8-1.4 mm",VLOOKUP(A46,'Reel Log'!$A:$B,2,FALSE())=3),IF(G46=125,8,IF(G46=90,25,IF(G46=60,100,IF(G46=40,192,"?")))),IF(AND(F46="0.8-1.4 mm",VLOOKUP(A46,'Reel Log'!$A:$B,2,FALSE())=4),IF(G46=125,9,IF(G46=90,27,IF(G46=60,113,IF(G46=40,240,"?")))),IF(AND(F46="0.8-1.4 mm",VLOOKUP(A46,'Reel Log'!$A:$B,2,FALSE())=5),IF(G46=125,10,IF(G46=90,28,IF(G46=60,126,IF(G46=40,264,"?")))),IF(AND(F46="0.8-1.4 mm",TEXT(VLOOKUP(A46,'Reel Log'!$A:$B,2,FALSE()),"@")="5a"),IF(G46=125,11,IF(G46=90,30,IF(G46=60,138,IF(G46=40,288,"?")))),IF(AND(F46="1.4-2.0 mm",VLOOKUP(A46,'Reel Log'!$A:$B,2,FALSE())=2),IF(G46=125,18,IF(G46=90,65,IF(G46=60,226,IF(G46=40,600,"?")))),IF(AND(F46="1.4-2.0 mm",TEXT(VLOOKUP(A46,'Reel Log'!$A:$B,2,FALSE()),"@")="2a"),IF(G46=125,21,IF(G46=90,72,IF(G46=60,264,IF(G46=40,696,"?")))),IF(AND(F46="1.4-2.0 mm",VLOOKUP(A46,'Reel Log'!$A:$B,2,FALSE())=3),IF(G46=125,27,IF(G46=90,96,IF(G46=60,339,IF(G46=40,888,"?")))),IF(AND(F46="1.4-2.0 mm",VLOOKUP(A46,'Reel Log'!$A:$B,2,FALSE())=4),IF(G46=125,34,IF(G46=90,120,IF(G46=60,427,IF(G46=40,1128,"?")))),IF(AND(F46="1.4-2.0 mm",VLOOKUP(A46,'Reel Log'!$A:$B,2,FALSE())=5),IF(G46=125,40,IF(G46=90,144,IF(G46=60,502,IF(G46=40,1368,"?")))),IF(AND(F46="1.4-2.0 mm",TEXT(VLOOKUP(A46,'Reel Log'!$A:$B,2,FALSE()),"@")="5a"),IF(G46=125,48,IF(G46=90,192,IF(G46=60,603,IF(G46=40,1896,"?")))),IF(AND(F46="&gt;2.0 mm",VLOOKUP(A46,'Reel Log'!$A:$B,2,FALSE())=2),IF(G46=125,48,IF(G46=90,240,IF(G46=60,603,IF(G46=40,1896,"?")))),IF(AND(F46="&gt;2.0 mm",TEXT(VLOOKUP(A46,'Reel Log'!$A:$B,2,FALSE()),"@")="2a"),IF(G46=125,48,IF(G46=90,240,IF(G46=60,603,IF(G46=40,1896,"?")))),IF(AND(F46="&gt;2.0 mm",VLOOKUP(A46,'Reel Log'!$A:$B,2,FALSE())=3),IF(G46=125,48,IF(G46=90,240,IF(G46=60,603,IF(G46=40,1896,"?")))),IF(AND(F46="&gt;2.0 mm",VLOOKUP(A46,'Reel Log'!$A:$B,2,FALSE())=4),IF(G46=125,48,IF(G46=90,240,IF(G46=60,603,IF(G46=40,1896,"?")))),IF(AND(F46="&gt;2.0 mm",VLOOKUP(A46,'Reel Log'!$A:$B,2,FALSE())=5),IF(G46=125,48,IF(G46=90,240,IF(G46=60,603,IF(G46=40,1896,"?")))),IF(AND(F46="&gt;2.0 mm",TEXT(VLOOKUP(A46,'Reel Log'!$A:$B,2,FALSE()),"@")="5a"),IF(G46=125,48,IF(G46=90,240,IF(G46=60,603,IF(G46=40,1896,"?")))),"?"))))))))))))))))))))))))))))))))),"")</f>
        <v/>
      </c>
      <c r="J46" s="16" t="str">
        <f aca="false">IFERROR(IF(A46="","",IF(OR(I46="",I46="?"),"", IF(I46="N/A",IF(A46="","",IF(VLOOKUP(A46,'Reel Log'!$A:$B,2,FALSE())=1,99999,IF(VLOOKUP(A46,'Reel Log'!$A:$B,2,FALSE())=2,672,IF(TEXT(VLOOKUP(A46,'Reel Log'!$A:$B,2,FALSE()),"@")="2a",336,IF(VLOOKUP(A46,'Reel Log'!$A:$B,2,FALSE())=3,168,IF(VLOOKUP(A46,'Reel Log'!$A:$B,2,FALSE())=4,72,IF(VLOOKUP(A46,'Reel Log'!$A:$B,2,FALSE())=5,48,IF(TEXT(VLOOKUP(A46,'Reel Log'!$A:$B,2,FALSE()),"@")="5a",24,0)))))))),IF(ISNUMBER(H46),IF(H46&gt;=I46,IF(A46="","",IF(VLOOKUP(A46,'Reel Log'!$A:$B,2,FALSE())=1,99999,IF(VLOOKUP(A46,'Reel Log'!$A:$B,2,FALSE())=2,672,IF(TEXT(VLOOKUP(A46,'Reel Log'!$A:$B,2,FALSE()),"@")="2a",336,IF(VLOOKUP(A46,'Reel Log'!$A:$B,2,FALSE())=3,168,IF(VLOOKUP(A46,'Reel Log'!$A:$B,2,FALSE())=4,72,IF(VLOOKUP(A46,'Reel Log'!$A:$B,2,FALSE())=5,48,IF(TEXT(VLOOKUP(A46,'Reel Log'!$A:$B,2,FALSE()),"@")="5a",24,0)))))))),0),"")))),"")</f>
        <v/>
      </c>
      <c r="K46" s="38"/>
      <c r="L46" s="38"/>
    </row>
    <row r="47" customFormat="false" ht="15" hidden="false" customHeight="false" outlineLevel="0" collapsed="false">
      <c r="A47" s="38"/>
      <c r="B47" s="43"/>
      <c r="C47" s="44"/>
      <c r="D47" s="43"/>
      <c r="E47" s="44"/>
      <c r="F47" s="38"/>
      <c r="G47" s="38"/>
      <c r="H47" s="17" t="str">
        <f aca="false">IFERROR(IF(OR(B47="",C47="",D47="",E47=""),"",((D47+E47)-(B47+C47))*24),"")</f>
        <v/>
      </c>
      <c r="I47" s="16" t="str">
        <f aca="false">IFERROR(IF(OR(A47="",F47="",G47=""),"",IF(VLOOKUP(A47,'Reel Log'!$A:$B,2,FALSE())=1,"N/A",IF(VLOOKUP(A47,'Reel Log'!$A:$B,2,FALSE())=6,"N/A",IF(AND(F47="&lt;0.5 mm",VLOOKUP(A47,'Reel Log'!$A:$B,2,FALSE())=2),"N/A",IF(AND(F47="&lt;0.5 mm",TEXT(VLOOKUP(A47,'Reel Log'!$A:$B,2,FALSE()),"@")="2a"),"N/A",IF(AND(F47="&lt;0.5 mm",VLOOKUP(A47,'Reel Log'!$A:$B,2,FALSE())=3),"N/A",IF(AND(F47="&lt;0.5 mm",VLOOKUP(A47,'Reel Log'!$A:$B,2,FALSE())=4),"N/A",IF(AND(F47="&lt;0.5 mm",VLOOKUP(A47,'Reel Log'!$A:$B,2,FALSE())=5),"N/A",IF(AND(F47="&lt;0.5 mm",TEXT(VLOOKUP(A47,'Reel Log'!$A:$B,2,FALSE()),"@")="5a"),"N/A",IF(AND(F47="0.5-0.8 mm",VLOOKUP(A47,'Reel Log'!$A:$B,2,FALSE())=2),"N/A",IF(AND(F47="0.5-0.8 mm",TEXT(VLOOKUP(A47,'Reel Log'!$A:$B,2,FALSE()),"@")="2a"),IF(G47=125,4,IF(G47=90,15,IF(G47=60,50,IF(G47=40,96,"?")))),IF(AND(F47="0.5-0.8 mm",VLOOKUP(A47,'Reel Log'!$A:$B,2,FALSE())=3),IF(G47=125,4,IF(G47=90,15,IF(G47=60,50,IF(G47=40,96,"?")))),IF(AND(F47="0.5-0.8 mm",VLOOKUP(A47,'Reel Log'!$A:$B,2,FALSE())=4),IF(G47=125,4,IF(G47=90,16,IF(G47=60,50,IF(G47=40,96,"?")))),IF(AND(F47="0.5-0.8 mm",VLOOKUP(A47,'Reel Log'!$A:$B,2,FALSE())=5),IF(G47=125,4,IF(G47=90,16,IF(G47=60,50,IF(G47=40,96,"?")))),IF(AND(F47="0.5-0.8 mm",TEXT(VLOOKUP(A47,'Reel Log'!$A:$B,2,FALSE()),"@")="5a"),IF(G47=125,4,IF(G47=90,16,IF(G47=60,50,IF(G47=40,96,"?")))),IF(AND(F47="0.8-1.4 mm",VLOOKUP(A47,'Reel Log'!$A:$B,2,FALSE())=2),"N/A",IF(AND(F47="0.8-1.4 mm",TEXT(VLOOKUP(A47,'Reel Log'!$A:$B,2,FALSE()),"@")="2a"),IF(G47=125,8,IF(G47=90,25,IF(G47=60,100,IF(G47=40,192,"?")))),IF(AND(F47="0.8-1.4 mm",VLOOKUP(A47,'Reel Log'!$A:$B,2,FALSE())=3),IF(G47=125,8,IF(G47=90,25,IF(G47=60,100,IF(G47=40,192,"?")))),IF(AND(F47="0.8-1.4 mm",VLOOKUP(A47,'Reel Log'!$A:$B,2,FALSE())=4),IF(G47=125,9,IF(G47=90,27,IF(G47=60,113,IF(G47=40,240,"?")))),IF(AND(F47="0.8-1.4 mm",VLOOKUP(A47,'Reel Log'!$A:$B,2,FALSE())=5),IF(G47=125,10,IF(G47=90,28,IF(G47=60,126,IF(G47=40,264,"?")))),IF(AND(F47="0.8-1.4 mm",TEXT(VLOOKUP(A47,'Reel Log'!$A:$B,2,FALSE()),"@")="5a"),IF(G47=125,11,IF(G47=90,30,IF(G47=60,138,IF(G47=40,288,"?")))),IF(AND(F47="1.4-2.0 mm",VLOOKUP(A47,'Reel Log'!$A:$B,2,FALSE())=2),IF(G47=125,18,IF(G47=90,65,IF(G47=60,226,IF(G47=40,600,"?")))),IF(AND(F47="1.4-2.0 mm",TEXT(VLOOKUP(A47,'Reel Log'!$A:$B,2,FALSE()),"@")="2a"),IF(G47=125,21,IF(G47=90,72,IF(G47=60,264,IF(G47=40,696,"?")))),IF(AND(F47="1.4-2.0 mm",VLOOKUP(A47,'Reel Log'!$A:$B,2,FALSE())=3),IF(G47=125,27,IF(G47=90,96,IF(G47=60,339,IF(G47=40,888,"?")))),IF(AND(F47="1.4-2.0 mm",VLOOKUP(A47,'Reel Log'!$A:$B,2,FALSE())=4),IF(G47=125,34,IF(G47=90,120,IF(G47=60,427,IF(G47=40,1128,"?")))),IF(AND(F47="1.4-2.0 mm",VLOOKUP(A47,'Reel Log'!$A:$B,2,FALSE())=5),IF(G47=125,40,IF(G47=90,144,IF(G47=60,502,IF(G47=40,1368,"?")))),IF(AND(F47="1.4-2.0 mm",TEXT(VLOOKUP(A47,'Reel Log'!$A:$B,2,FALSE()),"@")="5a"),IF(G47=125,48,IF(G47=90,192,IF(G47=60,603,IF(G47=40,1896,"?")))),IF(AND(F47="&gt;2.0 mm",VLOOKUP(A47,'Reel Log'!$A:$B,2,FALSE())=2),IF(G47=125,48,IF(G47=90,240,IF(G47=60,603,IF(G47=40,1896,"?")))),IF(AND(F47="&gt;2.0 mm",TEXT(VLOOKUP(A47,'Reel Log'!$A:$B,2,FALSE()),"@")="2a"),IF(G47=125,48,IF(G47=90,240,IF(G47=60,603,IF(G47=40,1896,"?")))),IF(AND(F47="&gt;2.0 mm",VLOOKUP(A47,'Reel Log'!$A:$B,2,FALSE())=3),IF(G47=125,48,IF(G47=90,240,IF(G47=60,603,IF(G47=40,1896,"?")))),IF(AND(F47="&gt;2.0 mm",VLOOKUP(A47,'Reel Log'!$A:$B,2,FALSE())=4),IF(G47=125,48,IF(G47=90,240,IF(G47=60,603,IF(G47=40,1896,"?")))),IF(AND(F47="&gt;2.0 mm",VLOOKUP(A47,'Reel Log'!$A:$B,2,FALSE())=5),IF(G47=125,48,IF(G47=90,240,IF(G47=60,603,IF(G47=40,1896,"?")))),IF(AND(F47="&gt;2.0 mm",TEXT(VLOOKUP(A47,'Reel Log'!$A:$B,2,FALSE()),"@")="5a"),IF(G47=125,48,IF(G47=90,240,IF(G47=60,603,IF(G47=40,1896,"?")))),"?"))))))))))))))))))))))))))))))))),"")</f>
        <v/>
      </c>
      <c r="J47" s="16" t="str">
        <f aca="false">IFERROR(IF(A47="","",IF(OR(I47="",I47="?"),"", IF(I47="N/A",IF(A47="","",IF(VLOOKUP(A47,'Reel Log'!$A:$B,2,FALSE())=1,99999,IF(VLOOKUP(A47,'Reel Log'!$A:$B,2,FALSE())=2,672,IF(TEXT(VLOOKUP(A47,'Reel Log'!$A:$B,2,FALSE()),"@")="2a",336,IF(VLOOKUP(A47,'Reel Log'!$A:$B,2,FALSE())=3,168,IF(VLOOKUP(A47,'Reel Log'!$A:$B,2,FALSE())=4,72,IF(VLOOKUP(A47,'Reel Log'!$A:$B,2,FALSE())=5,48,IF(TEXT(VLOOKUP(A47,'Reel Log'!$A:$B,2,FALSE()),"@")="5a",24,0)))))))),IF(ISNUMBER(H47),IF(H47&gt;=I47,IF(A47="","",IF(VLOOKUP(A47,'Reel Log'!$A:$B,2,FALSE())=1,99999,IF(VLOOKUP(A47,'Reel Log'!$A:$B,2,FALSE())=2,672,IF(TEXT(VLOOKUP(A47,'Reel Log'!$A:$B,2,FALSE()),"@")="2a",336,IF(VLOOKUP(A47,'Reel Log'!$A:$B,2,FALSE())=3,168,IF(VLOOKUP(A47,'Reel Log'!$A:$B,2,FALSE())=4,72,IF(VLOOKUP(A47,'Reel Log'!$A:$B,2,FALSE())=5,48,IF(TEXT(VLOOKUP(A47,'Reel Log'!$A:$B,2,FALSE()),"@")="5a",24,0)))))))),0),"")))),"")</f>
        <v/>
      </c>
      <c r="K47" s="38"/>
      <c r="L47" s="38"/>
    </row>
    <row r="48" customFormat="false" ht="15" hidden="false" customHeight="false" outlineLevel="0" collapsed="false">
      <c r="A48" s="38"/>
      <c r="B48" s="43"/>
      <c r="C48" s="44"/>
      <c r="D48" s="43"/>
      <c r="E48" s="44"/>
      <c r="F48" s="38"/>
      <c r="G48" s="38"/>
      <c r="H48" s="17" t="str">
        <f aca="false">IFERROR(IF(OR(B48="",C48="",D48="",E48=""),"",((D48+E48)-(B48+C48))*24),"")</f>
        <v/>
      </c>
      <c r="I48" s="16" t="str">
        <f aca="false">IFERROR(IF(OR(A48="",F48="",G48=""),"",IF(VLOOKUP(A48,'Reel Log'!$A:$B,2,FALSE())=1,"N/A",IF(VLOOKUP(A48,'Reel Log'!$A:$B,2,FALSE())=6,"N/A",IF(AND(F48="&lt;0.5 mm",VLOOKUP(A48,'Reel Log'!$A:$B,2,FALSE())=2),"N/A",IF(AND(F48="&lt;0.5 mm",TEXT(VLOOKUP(A48,'Reel Log'!$A:$B,2,FALSE()),"@")="2a"),"N/A",IF(AND(F48="&lt;0.5 mm",VLOOKUP(A48,'Reel Log'!$A:$B,2,FALSE())=3),"N/A",IF(AND(F48="&lt;0.5 mm",VLOOKUP(A48,'Reel Log'!$A:$B,2,FALSE())=4),"N/A",IF(AND(F48="&lt;0.5 mm",VLOOKUP(A48,'Reel Log'!$A:$B,2,FALSE())=5),"N/A",IF(AND(F48="&lt;0.5 mm",TEXT(VLOOKUP(A48,'Reel Log'!$A:$B,2,FALSE()),"@")="5a"),"N/A",IF(AND(F48="0.5-0.8 mm",VLOOKUP(A48,'Reel Log'!$A:$B,2,FALSE())=2),"N/A",IF(AND(F48="0.5-0.8 mm",TEXT(VLOOKUP(A48,'Reel Log'!$A:$B,2,FALSE()),"@")="2a"),IF(G48=125,4,IF(G48=90,15,IF(G48=60,50,IF(G48=40,96,"?")))),IF(AND(F48="0.5-0.8 mm",VLOOKUP(A48,'Reel Log'!$A:$B,2,FALSE())=3),IF(G48=125,4,IF(G48=90,15,IF(G48=60,50,IF(G48=40,96,"?")))),IF(AND(F48="0.5-0.8 mm",VLOOKUP(A48,'Reel Log'!$A:$B,2,FALSE())=4),IF(G48=125,4,IF(G48=90,16,IF(G48=60,50,IF(G48=40,96,"?")))),IF(AND(F48="0.5-0.8 mm",VLOOKUP(A48,'Reel Log'!$A:$B,2,FALSE())=5),IF(G48=125,4,IF(G48=90,16,IF(G48=60,50,IF(G48=40,96,"?")))),IF(AND(F48="0.5-0.8 mm",TEXT(VLOOKUP(A48,'Reel Log'!$A:$B,2,FALSE()),"@")="5a"),IF(G48=125,4,IF(G48=90,16,IF(G48=60,50,IF(G48=40,96,"?")))),IF(AND(F48="0.8-1.4 mm",VLOOKUP(A48,'Reel Log'!$A:$B,2,FALSE())=2),"N/A",IF(AND(F48="0.8-1.4 mm",TEXT(VLOOKUP(A48,'Reel Log'!$A:$B,2,FALSE()),"@")="2a"),IF(G48=125,8,IF(G48=90,25,IF(G48=60,100,IF(G48=40,192,"?")))),IF(AND(F48="0.8-1.4 mm",VLOOKUP(A48,'Reel Log'!$A:$B,2,FALSE())=3),IF(G48=125,8,IF(G48=90,25,IF(G48=60,100,IF(G48=40,192,"?")))),IF(AND(F48="0.8-1.4 mm",VLOOKUP(A48,'Reel Log'!$A:$B,2,FALSE())=4),IF(G48=125,9,IF(G48=90,27,IF(G48=60,113,IF(G48=40,240,"?")))),IF(AND(F48="0.8-1.4 mm",VLOOKUP(A48,'Reel Log'!$A:$B,2,FALSE())=5),IF(G48=125,10,IF(G48=90,28,IF(G48=60,126,IF(G48=40,264,"?")))),IF(AND(F48="0.8-1.4 mm",TEXT(VLOOKUP(A48,'Reel Log'!$A:$B,2,FALSE()),"@")="5a"),IF(G48=125,11,IF(G48=90,30,IF(G48=60,138,IF(G48=40,288,"?")))),IF(AND(F48="1.4-2.0 mm",VLOOKUP(A48,'Reel Log'!$A:$B,2,FALSE())=2),IF(G48=125,18,IF(G48=90,65,IF(G48=60,226,IF(G48=40,600,"?")))),IF(AND(F48="1.4-2.0 mm",TEXT(VLOOKUP(A48,'Reel Log'!$A:$B,2,FALSE()),"@")="2a"),IF(G48=125,21,IF(G48=90,72,IF(G48=60,264,IF(G48=40,696,"?")))),IF(AND(F48="1.4-2.0 mm",VLOOKUP(A48,'Reel Log'!$A:$B,2,FALSE())=3),IF(G48=125,27,IF(G48=90,96,IF(G48=60,339,IF(G48=40,888,"?")))),IF(AND(F48="1.4-2.0 mm",VLOOKUP(A48,'Reel Log'!$A:$B,2,FALSE())=4),IF(G48=125,34,IF(G48=90,120,IF(G48=60,427,IF(G48=40,1128,"?")))),IF(AND(F48="1.4-2.0 mm",VLOOKUP(A48,'Reel Log'!$A:$B,2,FALSE())=5),IF(G48=125,40,IF(G48=90,144,IF(G48=60,502,IF(G48=40,1368,"?")))),IF(AND(F48="1.4-2.0 mm",TEXT(VLOOKUP(A48,'Reel Log'!$A:$B,2,FALSE()),"@")="5a"),IF(G48=125,48,IF(G48=90,192,IF(G48=60,603,IF(G48=40,1896,"?")))),IF(AND(F48="&gt;2.0 mm",VLOOKUP(A48,'Reel Log'!$A:$B,2,FALSE())=2),IF(G48=125,48,IF(G48=90,240,IF(G48=60,603,IF(G48=40,1896,"?")))),IF(AND(F48="&gt;2.0 mm",TEXT(VLOOKUP(A48,'Reel Log'!$A:$B,2,FALSE()),"@")="2a"),IF(G48=125,48,IF(G48=90,240,IF(G48=60,603,IF(G48=40,1896,"?")))),IF(AND(F48="&gt;2.0 mm",VLOOKUP(A48,'Reel Log'!$A:$B,2,FALSE())=3),IF(G48=125,48,IF(G48=90,240,IF(G48=60,603,IF(G48=40,1896,"?")))),IF(AND(F48="&gt;2.0 mm",VLOOKUP(A48,'Reel Log'!$A:$B,2,FALSE())=4),IF(G48=125,48,IF(G48=90,240,IF(G48=60,603,IF(G48=40,1896,"?")))),IF(AND(F48="&gt;2.0 mm",VLOOKUP(A48,'Reel Log'!$A:$B,2,FALSE())=5),IF(G48=125,48,IF(G48=90,240,IF(G48=60,603,IF(G48=40,1896,"?")))),IF(AND(F48="&gt;2.0 mm",TEXT(VLOOKUP(A48,'Reel Log'!$A:$B,2,FALSE()),"@")="5a"),IF(G48=125,48,IF(G48=90,240,IF(G48=60,603,IF(G48=40,1896,"?")))),"?"))))))))))))))))))))))))))))))))),"")</f>
        <v/>
      </c>
      <c r="J48" s="16" t="str">
        <f aca="false">IFERROR(IF(A48="","",IF(OR(I48="",I48="?"),"", IF(I48="N/A",IF(A48="","",IF(VLOOKUP(A48,'Reel Log'!$A:$B,2,FALSE())=1,99999,IF(VLOOKUP(A48,'Reel Log'!$A:$B,2,FALSE())=2,672,IF(TEXT(VLOOKUP(A48,'Reel Log'!$A:$B,2,FALSE()),"@")="2a",336,IF(VLOOKUP(A48,'Reel Log'!$A:$B,2,FALSE())=3,168,IF(VLOOKUP(A48,'Reel Log'!$A:$B,2,FALSE())=4,72,IF(VLOOKUP(A48,'Reel Log'!$A:$B,2,FALSE())=5,48,IF(TEXT(VLOOKUP(A48,'Reel Log'!$A:$B,2,FALSE()),"@")="5a",24,0)))))))),IF(ISNUMBER(H48),IF(H48&gt;=I48,IF(A48="","",IF(VLOOKUP(A48,'Reel Log'!$A:$B,2,FALSE())=1,99999,IF(VLOOKUP(A48,'Reel Log'!$A:$B,2,FALSE())=2,672,IF(TEXT(VLOOKUP(A48,'Reel Log'!$A:$B,2,FALSE()),"@")="2a",336,IF(VLOOKUP(A48,'Reel Log'!$A:$B,2,FALSE())=3,168,IF(VLOOKUP(A48,'Reel Log'!$A:$B,2,FALSE())=4,72,IF(VLOOKUP(A48,'Reel Log'!$A:$B,2,FALSE())=5,48,IF(TEXT(VLOOKUP(A48,'Reel Log'!$A:$B,2,FALSE()),"@")="5a",24,0)))))))),0),"")))),"")</f>
        <v/>
      </c>
      <c r="K48" s="38"/>
      <c r="L48" s="38"/>
    </row>
    <row r="49" customFormat="false" ht="15" hidden="false" customHeight="false" outlineLevel="0" collapsed="false">
      <c r="A49" s="38"/>
      <c r="B49" s="43"/>
      <c r="C49" s="44"/>
      <c r="D49" s="43"/>
      <c r="E49" s="44"/>
      <c r="F49" s="38"/>
      <c r="G49" s="38"/>
      <c r="H49" s="17" t="str">
        <f aca="false">IFERROR(IF(OR(B49="",C49="",D49="",E49=""),"",((D49+E49)-(B49+C49))*24),"")</f>
        <v/>
      </c>
      <c r="I49" s="16" t="str">
        <f aca="false">IFERROR(IF(OR(A49="",F49="",G49=""),"",IF(VLOOKUP(A49,'Reel Log'!$A:$B,2,FALSE())=1,"N/A",IF(VLOOKUP(A49,'Reel Log'!$A:$B,2,FALSE())=6,"N/A",IF(AND(F49="&lt;0.5 mm",VLOOKUP(A49,'Reel Log'!$A:$B,2,FALSE())=2),"N/A",IF(AND(F49="&lt;0.5 mm",TEXT(VLOOKUP(A49,'Reel Log'!$A:$B,2,FALSE()),"@")="2a"),"N/A",IF(AND(F49="&lt;0.5 mm",VLOOKUP(A49,'Reel Log'!$A:$B,2,FALSE())=3),"N/A",IF(AND(F49="&lt;0.5 mm",VLOOKUP(A49,'Reel Log'!$A:$B,2,FALSE())=4),"N/A",IF(AND(F49="&lt;0.5 mm",VLOOKUP(A49,'Reel Log'!$A:$B,2,FALSE())=5),"N/A",IF(AND(F49="&lt;0.5 mm",TEXT(VLOOKUP(A49,'Reel Log'!$A:$B,2,FALSE()),"@")="5a"),"N/A",IF(AND(F49="0.5-0.8 mm",VLOOKUP(A49,'Reel Log'!$A:$B,2,FALSE())=2),"N/A",IF(AND(F49="0.5-0.8 mm",TEXT(VLOOKUP(A49,'Reel Log'!$A:$B,2,FALSE()),"@")="2a"),IF(G49=125,4,IF(G49=90,15,IF(G49=60,50,IF(G49=40,96,"?")))),IF(AND(F49="0.5-0.8 mm",VLOOKUP(A49,'Reel Log'!$A:$B,2,FALSE())=3),IF(G49=125,4,IF(G49=90,15,IF(G49=60,50,IF(G49=40,96,"?")))),IF(AND(F49="0.5-0.8 mm",VLOOKUP(A49,'Reel Log'!$A:$B,2,FALSE())=4),IF(G49=125,4,IF(G49=90,16,IF(G49=60,50,IF(G49=40,96,"?")))),IF(AND(F49="0.5-0.8 mm",VLOOKUP(A49,'Reel Log'!$A:$B,2,FALSE())=5),IF(G49=125,4,IF(G49=90,16,IF(G49=60,50,IF(G49=40,96,"?")))),IF(AND(F49="0.5-0.8 mm",TEXT(VLOOKUP(A49,'Reel Log'!$A:$B,2,FALSE()),"@")="5a"),IF(G49=125,4,IF(G49=90,16,IF(G49=60,50,IF(G49=40,96,"?")))),IF(AND(F49="0.8-1.4 mm",VLOOKUP(A49,'Reel Log'!$A:$B,2,FALSE())=2),"N/A",IF(AND(F49="0.8-1.4 mm",TEXT(VLOOKUP(A49,'Reel Log'!$A:$B,2,FALSE()),"@")="2a"),IF(G49=125,8,IF(G49=90,25,IF(G49=60,100,IF(G49=40,192,"?")))),IF(AND(F49="0.8-1.4 mm",VLOOKUP(A49,'Reel Log'!$A:$B,2,FALSE())=3),IF(G49=125,8,IF(G49=90,25,IF(G49=60,100,IF(G49=40,192,"?")))),IF(AND(F49="0.8-1.4 mm",VLOOKUP(A49,'Reel Log'!$A:$B,2,FALSE())=4),IF(G49=125,9,IF(G49=90,27,IF(G49=60,113,IF(G49=40,240,"?")))),IF(AND(F49="0.8-1.4 mm",VLOOKUP(A49,'Reel Log'!$A:$B,2,FALSE())=5),IF(G49=125,10,IF(G49=90,28,IF(G49=60,126,IF(G49=40,264,"?")))),IF(AND(F49="0.8-1.4 mm",TEXT(VLOOKUP(A49,'Reel Log'!$A:$B,2,FALSE()),"@")="5a"),IF(G49=125,11,IF(G49=90,30,IF(G49=60,138,IF(G49=40,288,"?")))),IF(AND(F49="1.4-2.0 mm",VLOOKUP(A49,'Reel Log'!$A:$B,2,FALSE())=2),IF(G49=125,18,IF(G49=90,65,IF(G49=60,226,IF(G49=40,600,"?")))),IF(AND(F49="1.4-2.0 mm",TEXT(VLOOKUP(A49,'Reel Log'!$A:$B,2,FALSE()),"@")="2a"),IF(G49=125,21,IF(G49=90,72,IF(G49=60,264,IF(G49=40,696,"?")))),IF(AND(F49="1.4-2.0 mm",VLOOKUP(A49,'Reel Log'!$A:$B,2,FALSE())=3),IF(G49=125,27,IF(G49=90,96,IF(G49=60,339,IF(G49=40,888,"?")))),IF(AND(F49="1.4-2.0 mm",VLOOKUP(A49,'Reel Log'!$A:$B,2,FALSE())=4),IF(G49=125,34,IF(G49=90,120,IF(G49=60,427,IF(G49=40,1128,"?")))),IF(AND(F49="1.4-2.0 mm",VLOOKUP(A49,'Reel Log'!$A:$B,2,FALSE())=5),IF(G49=125,40,IF(G49=90,144,IF(G49=60,502,IF(G49=40,1368,"?")))),IF(AND(F49="1.4-2.0 mm",TEXT(VLOOKUP(A49,'Reel Log'!$A:$B,2,FALSE()),"@")="5a"),IF(G49=125,48,IF(G49=90,192,IF(G49=60,603,IF(G49=40,1896,"?")))),IF(AND(F49="&gt;2.0 mm",VLOOKUP(A49,'Reel Log'!$A:$B,2,FALSE())=2),IF(G49=125,48,IF(G49=90,240,IF(G49=60,603,IF(G49=40,1896,"?")))),IF(AND(F49="&gt;2.0 mm",TEXT(VLOOKUP(A49,'Reel Log'!$A:$B,2,FALSE()),"@")="2a"),IF(G49=125,48,IF(G49=90,240,IF(G49=60,603,IF(G49=40,1896,"?")))),IF(AND(F49="&gt;2.0 mm",VLOOKUP(A49,'Reel Log'!$A:$B,2,FALSE())=3),IF(G49=125,48,IF(G49=90,240,IF(G49=60,603,IF(G49=40,1896,"?")))),IF(AND(F49="&gt;2.0 mm",VLOOKUP(A49,'Reel Log'!$A:$B,2,FALSE())=4),IF(G49=125,48,IF(G49=90,240,IF(G49=60,603,IF(G49=40,1896,"?")))),IF(AND(F49="&gt;2.0 mm",VLOOKUP(A49,'Reel Log'!$A:$B,2,FALSE())=5),IF(G49=125,48,IF(G49=90,240,IF(G49=60,603,IF(G49=40,1896,"?")))),IF(AND(F49="&gt;2.0 mm",TEXT(VLOOKUP(A49,'Reel Log'!$A:$B,2,FALSE()),"@")="5a"),IF(G49=125,48,IF(G49=90,240,IF(G49=60,603,IF(G49=40,1896,"?")))),"?"))))))))))))))))))))))))))))))))),"")</f>
        <v/>
      </c>
      <c r="J49" s="16" t="str">
        <f aca="false">IFERROR(IF(A49="","",IF(OR(I49="",I49="?"),"", IF(I49="N/A",IF(A49="","",IF(VLOOKUP(A49,'Reel Log'!$A:$B,2,FALSE())=1,99999,IF(VLOOKUP(A49,'Reel Log'!$A:$B,2,FALSE())=2,672,IF(TEXT(VLOOKUP(A49,'Reel Log'!$A:$B,2,FALSE()),"@")="2a",336,IF(VLOOKUP(A49,'Reel Log'!$A:$B,2,FALSE())=3,168,IF(VLOOKUP(A49,'Reel Log'!$A:$B,2,FALSE())=4,72,IF(VLOOKUP(A49,'Reel Log'!$A:$B,2,FALSE())=5,48,IF(TEXT(VLOOKUP(A49,'Reel Log'!$A:$B,2,FALSE()),"@")="5a",24,0)))))))),IF(ISNUMBER(H49),IF(H49&gt;=I49,IF(A49="","",IF(VLOOKUP(A49,'Reel Log'!$A:$B,2,FALSE())=1,99999,IF(VLOOKUP(A49,'Reel Log'!$A:$B,2,FALSE())=2,672,IF(TEXT(VLOOKUP(A49,'Reel Log'!$A:$B,2,FALSE()),"@")="2a",336,IF(VLOOKUP(A49,'Reel Log'!$A:$B,2,FALSE())=3,168,IF(VLOOKUP(A49,'Reel Log'!$A:$B,2,FALSE())=4,72,IF(VLOOKUP(A49,'Reel Log'!$A:$B,2,FALSE())=5,48,IF(TEXT(VLOOKUP(A49,'Reel Log'!$A:$B,2,FALSE()),"@")="5a",24,0)))))))),0),"")))),"")</f>
        <v/>
      </c>
      <c r="K49" s="38"/>
      <c r="L49" s="38"/>
    </row>
    <row r="50" customFormat="false" ht="15" hidden="false" customHeight="false" outlineLevel="0" collapsed="false">
      <c r="A50" s="38"/>
      <c r="B50" s="43"/>
      <c r="C50" s="44"/>
      <c r="D50" s="43"/>
      <c r="E50" s="44"/>
      <c r="F50" s="38"/>
      <c r="G50" s="38"/>
      <c r="H50" s="17" t="str">
        <f aca="false">IFERROR(IF(OR(B50="",C50="",D50="",E50=""),"",((D50+E50)-(B50+C50))*24),"")</f>
        <v/>
      </c>
      <c r="I50" s="16" t="str">
        <f aca="false">IFERROR(IF(OR(A50="",F50="",G50=""),"",IF(VLOOKUP(A50,'Reel Log'!$A:$B,2,FALSE())=1,"N/A",IF(VLOOKUP(A50,'Reel Log'!$A:$B,2,FALSE())=6,"N/A",IF(AND(F50="&lt;0.5 mm",VLOOKUP(A50,'Reel Log'!$A:$B,2,FALSE())=2),"N/A",IF(AND(F50="&lt;0.5 mm",TEXT(VLOOKUP(A50,'Reel Log'!$A:$B,2,FALSE()),"@")="2a"),"N/A",IF(AND(F50="&lt;0.5 mm",VLOOKUP(A50,'Reel Log'!$A:$B,2,FALSE())=3),"N/A",IF(AND(F50="&lt;0.5 mm",VLOOKUP(A50,'Reel Log'!$A:$B,2,FALSE())=4),"N/A",IF(AND(F50="&lt;0.5 mm",VLOOKUP(A50,'Reel Log'!$A:$B,2,FALSE())=5),"N/A",IF(AND(F50="&lt;0.5 mm",TEXT(VLOOKUP(A50,'Reel Log'!$A:$B,2,FALSE()),"@")="5a"),"N/A",IF(AND(F50="0.5-0.8 mm",VLOOKUP(A50,'Reel Log'!$A:$B,2,FALSE())=2),"N/A",IF(AND(F50="0.5-0.8 mm",TEXT(VLOOKUP(A50,'Reel Log'!$A:$B,2,FALSE()),"@")="2a"),IF(G50=125,4,IF(G50=90,15,IF(G50=60,50,IF(G50=40,96,"?")))),IF(AND(F50="0.5-0.8 mm",VLOOKUP(A50,'Reel Log'!$A:$B,2,FALSE())=3),IF(G50=125,4,IF(G50=90,15,IF(G50=60,50,IF(G50=40,96,"?")))),IF(AND(F50="0.5-0.8 mm",VLOOKUP(A50,'Reel Log'!$A:$B,2,FALSE())=4),IF(G50=125,4,IF(G50=90,16,IF(G50=60,50,IF(G50=40,96,"?")))),IF(AND(F50="0.5-0.8 mm",VLOOKUP(A50,'Reel Log'!$A:$B,2,FALSE())=5),IF(G50=125,4,IF(G50=90,16,IF(G50=60,50,IF(G50=40,96,"?")))),IF(AND(F50="0.5-0.8 mm",TEXT(VLOOKUP(A50,'Reel Log'!$A:$B,2,FALSE()),"@")="5a"),IF(G50=125,4,IF(G50=90,16,IF(G50=60,50,IF(G50=40,96,"?")))),IF(AND(F50="0.8-1.4 mm",VLOOKUP(A50,'Reel Log'!$A:$B,2,FALSE())=2),"N/A",IF(AND(F50="0.8-1.4 mm",TEXT(VLOOKUP(A50,'Reel Log'!$A:$B,2,FALSE()),"@")="2a"),IF(G50=125,8,IF(G50=90,25,IF(G50=60,100,IF(G50=40,192,"?")))),IF(AND(F50="0.8-1.4 mm",VLOOKUP(A50,'Reel Log'!$A:$B,2,FALSE())=3),IF(G50=125,8,IF(G50=90,25,IF(G50=60,100,IF(G50=40,192,"?")))),IF(AND(F50="0.8-1.4 mm",VLOOKUP(A50,'Reel Log'!$A:$B,2,FALSE())=4),IF(G50=125,9,IF(G50=90,27,IF(G50=60,113,IF(G50=40,240,"?")))),IF(AND(F50="0.8-1.4 mm",VLOOKUP(A50,'Reel Log'!$A:$B,2,FALSE())=5),IF(G50=125,10,IF(G50=90,28,IF(G50=60,126,IF(G50=40,264,"?")))),IF(AND(F50="0.8-1.4 mm",TEXT(VLOOKUP(A50,'Reel Log'!$A:$B,2,FALSE()),"@")="5a"),IF(G50=125,11,IF(G50=90,30,IF(G50=60,138,IF(G50=40,288,"?")))),IF(AND(F50="1.4-2.0 mm",VLOOKUP(A50,'Reel Log'!$A:$B,2,FALSE())=2),IF(G50=125,18,IF(G50=90,65,IF(G50=60,226,IF(G50=40,600,"?")))),IF(AND(F50="1.4-2.0 mm",TEXT(VLOOKUP(A50,'Reel Log'!$A:$B,2,FALSE()),"@")="2a"),IF(G50=125,21,IF(G50=90,72,IF(G50=60,264,IF(G50=40,696,"?")))),IF(AND(F50="1.4-2.0 mm",VLOOKUP(A50,'Reel Log'!$A:$B,2,FALSE())=3),IF(G50=125,27,IF(G50=90,96,IF(G50=60,339,IF(G50=40,888,"?")))),IF(AND(F50="1.4-2.0 mm",VLOOKUP(A50,'Reel Log'!$A:$B,2,FALSE())=4),IF(G50=125,34,IF(G50=90,120,IF(G50=60,427,IF(G50=40,1128,"?")))),IF(AND(F50="1.4-2.0 mm",VLOOKUP(A50,'Reel Log'!$A:$B,2,FALSE())=5),IF(G50=125,40,IF(G50=90,144,IF(G50=60,502,IF(G50=40,1368,"?")))),IF(AND(F50="1.4-2.0 mm",TEXT(VLOOKUP(A50,'Reel Log'!$A:$B,2,FALSE()),"@")="5a"),IF(G50=125,48,IF(G50=90,192,IF(G50=60,603,IF(G50=40,1896,"?")))),IF(AND(F50="&gt;2.0 mm",VLOOKUP(A50,'Reel Log'!$A:$B,2,FALSE())=2),IF(G50=125,48,IF(G50=90,240,IF(G50=60,603,IF(G50=40,1896,"?")))),IF(AND(F50="&gt;2.0 mm",TEXT(VLOOKUP(A50,'Reel Log'!$A:$B,2,FALSE()),"@")="2a"),IF(G50=125,48,IF(G50=90,240,IF(G50=60,603,IF(G50=40,1896,"?")))),IF(AND(F50="&gt;2.0 mm",VLOOKUP(A50,'Reel Log'!$A:$B,2,FALSE())=3),IF(G50=125,48,IF(G50=90,240,IF(G50=60,603,IF(G50=40,1896,"?")))),IF(AND(F50="&gt;2.0 mm",VLOOKUP(A50,'Reel Log'!$A:$B,2,FALSE())=4),IF(G50=125,48,IF(G50=90,240,IF(G50=60,603,IF(G50=40,1896,"?")))),IF(AND(F50="&gt;2.0 mm",VLOOKUP(A50,'Reel Log'!$A:$B,2,FALSE())=5),IF(G50=125,48,IF(G50=90,240,IF(G50=60,603,IF(G50=40,1896,"?")))),IF(AND(F50="&gt;2.0 mm",TEXT(VLOOKUP(A50,'Reel Log'!$A:$B,2,FALSE()),"@")="5a"),IF(G50=125,48,IF(G50=90,240,IF(G50=60,603,IF(G50=40,1896,"?")))),"?"))))))))))))))))))))))))))))))))),"")</f>
        <v/>
      </c>
      <c r="J50" s="16" t="str">
        <f aca="false">IFERROR(IF(A50="","",IF(OR(I50="",I50="?"),"", IF(I50="N/A",IF(A50="","",IF(VLOOKUP(A50,'Reel Log'!$A:$B,2,FALSE())=1,99999,IF(VLOOKUP(A50,'Reel Log'!$A:$B,2,FALSE())=2,672,IF(TEXT(VLOOKUP(A50,'Reel Log'!$A:$B,2,FALSE()),"@")="2a",336,IF(VLOOKUP(A50,'Reel Log'!$A:$B,2,FALSE())=3,168,IF(VLOOKUP(A50,'Reel Log'!$A:$B,2,FALSE())=4,72,IF(VLOOKUP(A50,'Reel Log'!$A:$B,2,FALSE())=5,48,IF(TEXT(VLOOKUP(A50,'Reel Log'!$A:$B,2,FALSE()),"@")="5a",24,0)))))))),IF(ISNUMBER(H50),IF(H50&gt;=I50,IF(A50="","",IF(VLOOKUP(A50,'Reel Log'!$A:$B,2,FALSE())=1,99999,IF(VLOOKUP(A50,'Reel Log'!$A:$B,2,FALSE())=2,672,IF(TEXT(VLOOKUP(A50,'Reel Log'!$A:$B,2,FALSE()),"@")="2a",336,IF(VLOOKUP(A50,'Reel Log'!$A:$B,2,FALSE())=3,168,IF(VLOOKUP(A50,'Reel Log'!$A:$B,2,FALSE())=4,72,IF(VLOOKUP(A50,'Reel Log'!$A:$B,2,FALSE())=5,48,IF(TEXT(VLOOKUP(A50,'Reel Log'!$A:$B,2,FALSE()),"@")="5a",24,0)))))))),0),"")))),"")</f>
        <v/>
      </c>
      <c r="K50" s="38"/>
      <c r="L50" s="38"/>
    </row>
    <row r="51" customFormat="false" ht="15" hidden="false" customHeight="false" outlineLevel="0" collapsed="false">
      <c r="A51" s="38"/>
      <c r="B51" s="43"/>
      <c r="C51" s="44"/>
      <c r="D51" s="43"/>
      <c r="E51" s="44"/>
      <c r="F51" s="38"/>
      <c r="G51" s="38"/>
      <c r="H51" s="17" t="str">
        <f aca="false">IFERROR(IF(OR(B51="",C51="",D51="",E51=""),"",((D51+E51)-(B51+C51))*24),"")</f>
        <v/>
      </c>
      <c r="I51" s="16" t="str">
        <f aca="false">IFERROR(IF(OR(A51="",F51="",G51=""),"",IF(VLOOKUP(A51,'Reel Log'!$A:$B,2,FALSE())=1,"N/A",IF(VLOOKUP(A51,'Reel Log'!$A:$B,2,FALSE())=6,"N/A",IF(AND(F51="&lt;0.5 mm",VLOOKUP(A51,'Reel Log'!$A:$B,2,FALSE())=2),"N/A",IF(AND(F51="&lt;0.5 mm",TEXT(VLOOKUP(A51,'Reel Log'!$A:$B,2,FALSE()),"@")="2a"),"N/A",IF(AND(F51="&lt;0.5 mm",VLOOKUP(A51,'Reel Log'!$A:$B,2,FALSE())=3),"N/A",IF(AND(F51="&lt;0.5 mm",VLOOKUP(A51,'Reel Log'!$A:$B,2,FALSE())=4),"N/A",IF(AND(F51="&lt;0.5 mm",VLOOKUP(A51,'Reel Log'!$A:$B,2,FALSE())=5),"N/A",IF(AND(F51="&lt;0.5 mm",TEXT(VLOOKUP(A51,'Reel Log'!$A:$B,2,FALSE()),"@")="5a"),"N/A",IF(AND(F51="0.5-0.8 mm",VLOOKUP(A51,'Reel Log'!$A:$B,2,FALSE())=2),"N/A",IF(AND(F51="0.5-0.8 mm",TEXT(VLOOKUP(A51,'Reel Log'!$A:$B,2,FALSE()),"@")="2a"),IF(G51=125,4,IF(G51=90,15,IF(G51=60,50,IF(G51=40,96,"?")))),IF(AND(F51="0.5-0.8 mm",VLOOKUP(A51,'Reel Log'!$A:$B,2,FALSE())=3),IF(G51=125,4,IF(G51=90,15,IF(G51=60,50,IF(G51=40,96,"?")))),IF(AND(F51="0.5-0.8 mm",VLOOKUP(A51,'Reel Log'!$A:$B,2,FALSE())=4),IF(G51=125,4,IF(G51=90,16,IF(G51=60,50,IF(G51=40,96,"?")))),IF(AND(F51="0.5-0.8 mm",VLOOKUP(A51,'Reel Log'!$A:$B,2,FALSE())=5),IF(G51=125,4,IF(G51=90,16,IF(G51=60,50,IF(G51=40,96,"?")))),IF(AND(F51="0.5-0.8 mm",TEXT(VLOOKUP(A51,'Reel Log'!$A:$B,2,FALSE()),"@")="5a"),IF(G51=125,4,IF(G51=90,16,IF(G51=60,50,IF(G51=40,96,"?")))),IF(AND(F51="0.8-1.4 mm",VLOOKUP(A51,'Reel Log'!$A:$B,2,FALSE())=2),"N/A",IF(AND(F51="0.8-1.4 mm",TEXT(VLOOKUP(A51,'Reel Log'!$A:$B,2,FALSE()),"@")="2a"),IF(G51=125,8,IF(G51=90,25,IF(G51=60,100,IF(G51=40,192,"?")))),IF(AND(F51="0.8-1.4 mm",VLOOKUP(A51,'Reel Log'!$A:$B,2,FALSE())=3),IF(G51=125,8,IF(G51=90,25,IF(G51=60,100,IF(G51=40,192,"?")))),IF(AND(F51="0.8-1.4 mm",VLOOKUP(A51,'Reel Log'!$A:$B,2,FALSE())=4),IF(G51=125,9,IF(G51=90,27,IF(G51=60,113,IF(G51=40,240,"?")))),IF(AND(F51="0.8-1.4 mm",VLOOKUP(A51,'Reel Log'!$A:$B,2,FALSE())=5),IF(G51=125,10,IF(G51=90,28,IF(G51=60,126,IF(G51=40,264,"?")))),IF(AND(F51="0.8-1.4 mm",TEXT(VLOOKUP(A51,'Reel Log'!$A:$B,2,FALSE()),"@")="5a"),IF(G51=125,11,IF(G51=90,30,IF(G51=60,138,IF(G51=40,288,"?")))),IF(AND(F51="1.4-2.0 mm",VLOOKUP(A51,'Reel Log'!$A:$B,2,FALSE())=2),IF(G51=125,18,IF(G51=90,65,IF(G51=60,226,IF(G51=40,600,"?")))),IF(AND(F51="1.4-2.0 mm",TEXT(VLOOKUP(A51,'Reel Log'!$A:$B,2,FALSE()),"@")="2a"),IF(G51=125,21,IF(G51=90,72,IF(G51=60,264,IF(G51=40,696,"?")))),IF(AND(F51="1.4-2.0 mm",VLOOKUP(A51,'Reel Log'!$A:$B,2,FALSE())=3),IF(G51=125,27,IF(G51=90,96,IF(G51=60,339,IF(G51=40,888,"?")))),IF(AND(F51="1.4-2.0 mm",VLOOKUP(A51,'Reel Log'!$A:$B,2,FALSE())=4),IF(G51=125,34,IF(G51=90,120,IF(G51=60,427,IF(G51=40,1128,"?")))),IF(AND(F51="1.4-2.0 mm",VLOOKUP(A51,'Reel Log'!$A:$B,2,FALSE())=5),IF(G51=125,40,IF(G51=90,144,IF(G51=60,502,IF(G51=40,1368,"?")))),IF(AND(F51="1.4-2.0 mm",TEXT(VLOOKUP(A51,'Reel Log'!$A:$B,2,FALSE()),"@")="5a"),IF(G51=125,48,IF(G51=90,192,IF(G51=60,603,IF(G51=40,1896,"?")))),IF(AND(F51="&gt;2.0 mm",VLOOKUP(A51,'Reel Log'!$A:$B,2,FALSE())=2),IF(G51=125,48,IF(G51=90,240,IF(G51=60,603,IF(G51=40,1896,"?")))),IF(AND(F51="&gt;2.0 mm",TEXT(VLOOKUP(A51,'Reel Log'!$A:$B,2,FALSE()),"@")="2a"),IF(G51=125,48,IF(G51=90,240,IF(G51=60,603,IF(G51=40,1896,"?")))),IF(AND(F51="&gt;2.0 mm",VLOOKUP(A51,'Reel Log'!$A:$B,2,FALSE())=3),IF(G51=125,48,IF(G51=90,240,IF(G51=60,603,IF(G51=40,1896,"?")))),IF(AND(F51="&gt;2.0 mm",VLOOKUP(A51,'Reel Log'!$A:$B,2,FALSE())=4),IF(G51=125,48,IF(G51=90,240,IF(G51=60,603,IF(G51=40,1896,"?")))),IF(AND(F51="&gt;2.0 mm",VLOOKUP(A51,'Reel Log'!$A:$B,2,FALSE())=5),IF(G51=125,48,IF(G51=90,240,IF(G51=60,603,IF(G51=40,1896,"?")))),IF(AND(F51="&gt;2.0 mm",TEXT(VLOOKUP(A51,'Reel Log'!$A:$B,2,FALSE()),"@")="5a"),IF(G51=125,48,IF(G51=90,240,IF(G51=60,603,IF(G51=40,1896,"?")))),"?"))))))))))))))))))))))))))))))))),"")</f>
        <v/>
      </c>
      <c r="J51" s="16" t="str">
        <f aca="false">IFERROR(IF(A51="","",IF(OR(I51="",I51="?"),"", IF(I51="N/A",IF(A51="","",IF(VLOOKUP(A51,'Reel Log'!$A:$B,2,FALSE())=1,99999,IF(VLOOKUP(A51,'Reel Log'!$A:$B,2,FALSE())=2,672,IF(TEXT(VLOOKUP(A51,'Reel Log'!$A:$B,2,FALSE()),"@")="2a",336,IF(VLOOKUP(A51,'Reel Log'!$A:$B,2,FALSE())=3,168,IF(VLOOKUP(A51,'Reel Log'!$A:$B,2,FALSE())=4,72,IF(VLOOKUP(A51,'Reel Log'!$A:$B,2,FALSE())=5,48,IF(TEXT(VLOOKUP(A51,'Reel Log'!$A:$B,2,FALSE()),"@")="5a",24,0)))))))),IF(ISNUMBER(H51),IF(H51&gt;=I51,IF(A51="","",IF(VLOOKUP(A51,'Reel Log'!$A:$B,2,FALSE())=1,99999,IF(VLOOKUP(A51,'Reel Log'!$A:$B,2,FALSE())=2,672,IF(TEXT(VLOOKUP(A51,'Reel Log'!$A:$B,2,FALSE()),"@")="2a",336,IF(VLOOKUP(A51,'Reel Log'!$A:$B,2,FALSE())=3,168,IF(VLOOKUP(A51,'Reel Log'!$A:$B,2,FALSE())=4,72,IF(VLOOKUP(A51,'Reel Log'!$A:$B,2,FALSE())=5,48,IF(TEXT(VLOOKUP(A51,'Reel Log'!$A:$B,2,FALSE()),"@")="5a",24,0)))))))),0),"")))),"")</f>
        <v/>
      </c>
      <c r="K51" s="38"/>
      <c r="L51" s="38"/>
    </row>
    <row r="52" customFormat="false" ht="15" hidden="false" customHeight="false" outlineLevel="0" collapsed="false">
      <c r="A52" s="38"/>
      <c r="B52" s="43"/>
      <c r="C52" s="44"/>
      <c r="D52" s="43"/>
      <c r="E52" s="44"/>
      <c r="F52" s="38"/>
      <c r="G52" s="38"/>
      <c r="H52" s="17" t="str">
        <f aca="false">IFERROR(IF(OR(B52="",C52="",D52="",E52=""),"",((D52+E52)-(B52+C52))*24),"")</f>
        <v/>
      </c>
      <c r="I52" s="16" t="str">
        <f aca="false">IFERROR(IF(OR(A52="",F52="",G52=""),"",IF(VLOOKUP(A52,'Reel Log'!$A:$B,2,FALSE())=1,"N/A",IF(VLOOKUP(A52,'Reel Log'!$A:$B,2,FALSE())=6,"N/A",IF(AND(F52="&lt;0.5 mm",VLOOKUP(A52,'Reel Log'!$A:$B,2,FALSE())=2),"N/A",IF(AND(F52="&lt;0.5 mm",TEXT(VLOOKUP(A52,'Reel Log'!$A:$B,2,FALSE()),"@")="2a"),"N/A",IF(AND(F52="&lt;0.5 mm",VLOOKUP(A52,'Reel Log'!$A:$B,2,FALSE())=3),"N/A",IF(AND(F52="&lt;0.5 mm",VLOOKUP(A52,'Reel Log'!$A:$B,2,FALSE())=4),"N/A",IF(AND(F52="&lt;0.5 mm",VLOOKUP(A52,'Reel Log'!$A:$B,2,FALSE())=5),"N/A",IF(AND(F52="&lt;0.5 mm",TEXT(VLOOKUP(A52,'Reel Log'!$A:$B,2,FALSE()),"@")="5a"),"N/A",IF(AND(F52="0.5-0.8 mm",VLOOKUP(A52,'Reel Log'!$A:$B,2,FALSE())=2),"N/A",IF(AND(F52="0.5-0.8 mm",TEXT(VLOOKUP(A52,'Reel Log'!$A:$B,2,FALSE()),"@")="2a"),IF(G52=125,4,IF(G52=90,15,IF(G52=60,50,IF(G52=40,96,"?")))),IF(AND(F52="0.5-0.8 mm",VLOOKUP(A52,'Reel Log'!$A:$B,2,FALSE())=3),IF(G52=125,4,IF(G52=90,15,IF(G52=60,50,IF(G52=40,96,"?")))),IF(AND(F52="0.5-0.8 mm",VLOOKUP(A52,'Reel Log'!$A:$B,2,FALSE())=4),IF(G52=125,4,IF(G52=90,16,IF(G52=60,50,IF(G52=40,96,"?")))),IF(AND(F52="0.5-0.8 mm",VLOOKUP(A52,'Reel Log'!$A:$B,2,FALSE())=5),IF(G52=125,4,IF(G52=90,16,IF(G52=60,50,IF(G52=40,96,"?")))),IF(AND(F52="0.5-0.8 mm",TEXT(VLOOKUP(A52,'Reel Log'!$A:$B,2,FALSE()),"@")="5a"),IF(G52=125,4,IF(G52=90,16,IF(G52=60,50,IF(G52=40,96,"?")))),IF(AND(F52="0.8-1.4 mm",VLOOKUP(A52,'Reel Log'!$A:$B,2,FALSE())=2),"N/A",IF(AND(F52="0.8-1.4 mm",TEXT(VLOOKUP(A52,'Reel Log'!$A:$B,2,FALSE()),"@")="2a"),IF(G52=125,8,IF(G52=90,25,IF(G52=60,100,IF(G52=40,192,"?")))),IF(AND(F52="0.8-1.4 mm",VLOOKUP(A52,'Reel Log'!$A:$B,2,FALSE())=3),IF(G52=125,8,IF(G52=90,25,IF(G52=60,100,IF(G52=40,192,"?")))),IF(AND(F52="0.8-1.4 mm",VLOOKUP(A52,'Reel Log'!$A:$B,2,FALSE())=4),IF(G52=125,9,IF(G52=90,27,IF(G52=60,113,IF(G52=40,240,"?")))),IF(AND(F52="0.8-1.4 mm",VLOOKUP(A52,'Reel Log'!$A:$B,2,FALSE())=5),IF(G52=125,10,IF(G52=90,28,IF(G52=60,126,IF(G52=40,264,"?")))),IF(AND(F52="0.8-1.4 mm",TEXT(VLOOKUP(A52,'Reel Log'!$A:$B,2,FALSE()),"@")="5a"),IF(G52=125,11,IF(G52=90,30,IF(G52=60,138,IF(G52=40,288,"?")))),IF(AND(F52="1.4-2.0 mm",VLOOKUP(A52,'Reel Log'!$A:$B,2,FALSE())=2),IF(G52=125,18,IF(G52=90,65,IF(G52=60,226,IF(G52=40,600,"?")))),IF(AND(F52="1.4-2.0 mm",TEXT(VLOOKUP(A52,'Reel Log'!$A:$B,2,FALSE()),"@")="2a"),IF(G52=125,21,IF(G52=90,72,IF(G52=60,264,IF(G52=40,696,"?")))),IF(AND(F52="1.4-2.0 mm",VLOOKUP(A52,'Reel Log'!$A:$B,2,FALSE())=3),IF(G52=125,27,IF(G52=90,96,IF(G52=60,339,IF(G52=40,888,"?")))),IF(AND(F52="1.4-2.0 mm",VLOOKUP(A52,'Reel Log'!$A:$B,2,FALSE())=4),IF(G52=125,34,IF(G52=90,120,IF(G52=60,427,IF(G52=40,1128,"?")))),IF(AND(F52="1.4-2.0 mm",VLOOKUP(A52,'Reel Log'!$A:$B,2,FALSE())=5),IF(G52=125,40,IF(G52=90,144,IF(G52=60,502,IF(G52=40,1368,"?")))),IF(AND(F52="1.4-2.0 mm",TEXT(VLOOKUP(A52,'Reel Log'!$A:$B,2,FALSE()),"@")="5a"),IF(G52=125,48,IF(G52=90,192,IF(G52=60,603,IF(G52=40,1896,"?")))),IF(AND(F52="&gt;2.0 mm",VLOOKUP(A52,'Reel Log'!$A:$B,2,FALSE())=2),IF(G52=125,48,IF(G52=90,240,IF(G52=60,603,IF(G52=40,1896,"?")))),IF(AND(F52="&gt;2.0 mm",TEXT(VLOOKUP(A52,'Reel Log'!$A:$B,2,FALSE()),"@")="2a"),IF(G52=125,48,IF(G52=90,240,IF(G52=60,603,IF(G52=40,1896,"?")))),IF(AND(F52="&gt;2.0 mm",VLOOKUP(A52,'Reel Log'!$A:$B,2,FALSE())=3),IF(G52=125,48,IF(G52=90,240,IF(G52=60,603,IF(G52=40,1896,"?")))),IF(AND(F52="&gt;2.0 mm",VLOOKUP(A52,'Reel Log'!$A:$B,2,FALSE())=4),IF(G52=125,48,IF(G52=90,240,IF(G52=60,603,IF(G52=40,1896,"?")))),IF(AND(F52="&gt;2.0 mm",VLOOKUP(A52,'Reel Log'!$A:$B,2,FALSE())=5),IF(G52=125,48,IF(G52=90,240,IF(G52=60,603,IF(G52=40,1896,"?")))),IF(AND(F52="&gt;2.0 mm",TEXT(VLOOKUP(A52,'Reel Log'!$A:$B,2,FALSE()),"@")="5a"),IF(G52=125,48,IF(G52=90,240,IF(G52=60,603,IF(G52=40,1896,"?")))),"?"))))))))))))))))))))))))))))))))),"")</f>
        <v/>
      </c>
      <c r="J52" s="16" t="str">
        <f aca="false">IFERROR(IF(A52="","",IF(OR(I52="",I52="?"),"", IF(I52="N/A",IF(A52="","",IF(VLOOKUP(A52,'Reel Log'!$A:$B,2,FALSE())=1,99999,IF(VLOOKUP(A52,'Reel Log'!$A:$B,2,FALSE())=2,672,IF(TEXT(VLOOKUP(A52,'Reel Log'!$A:$B,2,FALSE()),"@")="2a",336,IF(VLOOKUP(A52,'Reel Log'!$A:$B,2,FALSE())=3,168,IF(VLOOKUP(A52,'Reel Log'!$A:$B,2,FALSE())=4,72,IF(VLOOKUP(A52,'Reel Log'!$A:$B,2,FALSE())=5,48,IF(TEXT(VLOOKUP(A52,'Reel Log'!$A:$B,2,FALSE()),"@")="5a",24,0)))))))),IF(ISNUMBER(H52),IF(H52&gt;=I52,IF(A52="","",IF(VLOOKUP(A52,'Reel Log'!$A:$B,2,FALSE())=1,99999,IF(VLOOKUP(A52,'Reel Log'!$A:$B,2,FALSE())=2,672,IF(TEXT(VLOOKUP(A52,'Reel Log'!$A:$B,2,FALSE()),"@")="2a",336,IF(VLOOKUP(A52,'Reel Log'!$A:$B,2,FALSE())=3,168,IF(VLOOKUP(A52,'Reel Log'!$A:$B,2,FALSE())=4,72,IF(VLOOKUP(A52,'Reel Log'!$A:$B,2,FALSE())=5,48,IF(TEXT(VLOOKUP(A52,'Reel Log'!$A:$B,2,FALSE()),"@")="5a",24,0)))))))),0),"")))),"")</f>
        <v/>
      </c>
      <c r="K52" s="38"/>
      <c r="L52" s="38"/>
    </row>
    <row r="53" customFormat="false" ht="15" hidden="false" customHeight="false" outlineLevel="0" collapsed="false">
      <c r="A53" s="38"/>
      <c r="B53" s="43"/>
      <c r="C53" s="44"/>
      <c r="D53" s="43"/>
      <c r="E53" s="44"/>
      <c r="F53" s="38"/>
      <c r="G53" s="38"/>
      <c r="H53" s="17" t="str">
        <f aca="false">IFERROR(IF(OR(B53="",C53="",D53="",E53=""),"",((D53+E53)-(B53+C53))*24),"")</f>
        <v/>
      </c>
      <c r="I53" s="16" t="str">
        <f aca="false">IFERROR(IF(OR(A53="",F53="",G53=""),"",IF(VLOOKUP(A53,'Reel Log'!$A:$B,2,FALSE())=1,"N/A",IF(VLOOKUP(A53,'Reel Log'!$A:$B,2,FALSE())=6,"N/A",IF(AND(F53="&lt;0.5 mm",VLOOKUP(A53,'Reel Log'!$A:$B,2,FALSE())=2),"N/A",IF(AND(F53="&lt;0.5 mm",TEXT(VLOOKUP(A53,'Reel Log'!$A:$B,2,FALSE()),"@")="2a"),"N/A",IF(AND(F53="&lt;0.5 mm",VLOOKUP(A53,'Reel Log'!$A:$B,2,FALSE())=3),"N/A",IF(AND(F53="&lt;0.5 mm",VLOOKUP(A53,'Reel Log'!$A:$B,2,FALSE())=4),"N/A",IF(AND(F53="&lt;0.5 mm",VLOOKUP(A53,'Reel Log'!$A:$B,2,FALSE())=5),"N/A",IF(AND(F53="&lt;0.5 mm",TEXT(VLOOKUP(A53,'Reel Log'!$A:$B,2,FALSE()),"@")="5a"),"N/A",IF(AND(F53="0.5-0.8 mm",VLOOKUP(A53,'Reel Log'!$A:$B,2,FALSE())=2),"N/A",IF(AND(F53="0.5-0.8 mm",TEXT(VLOOKUP(A53,'Reel Log'!$A:$B,2,FALSE()),"@")="2a"),IF(G53=125,4,IF(G53=90,15,IF(G53=60,50,IF(G53=40,96,"?")))),IF(AND(F53="0.5-0.8 mm",VLOOKUP(A53,'Reel Log'!$A:$B,2,FALSE())=3),IF(G53=125,4,IF(G53=90,15,IF(G53=60,50,IF(G53=40,96,"?")))),IF(AND(F53="0.5-0.8 mm",VLOOKUP(A53,'Reel Log'!$A:$B,2,FALSE())=4),IF(G53=125,4,IF(G53=90,16,IF(G53=60,50,IF(G53=40,96,"?")))),IF(AND(F53="0.5-0.8 mm",VLOOKUP(A53,'Reel Log'!$A:$B,2,FALSE())=5),IF(G53=125,4,IF(G53=90,16,IF(G53=60,50,IF(G53=40,96,"?")))),IF(AND(F53="0.5-0.8 mm",TEXT(VLOOKUP(A53,'Reel Log'!$A:$B,2,FALSE()),"@")="5a"),IF(G53=125,4,IF(G53=90,16,IF(G53=60,50,IF(G53=40,96,"?")))),IF(AND(F53="0.8-1.4 mm",VLOOKUP(A53,'Reel Log'!$A:$B,2,FALSE())=2),"N/A",IF(AND(F53="0.8-1.4 mm",TEXT(VLOOKUP(A53,'Reel Log'!$A:$B,2,FALSE()),"@")="2a"),IF(G53=125,8,IF(G53=90,25,IF(G53=60,100,IF(G53=40,192,"?")))),IF(AND(F53="0.8-1.4 mm",VLOOKUP(A53,'Reel Log'!$A:$B,2,FALSE())=3),IF(G53=125,8,IF(G53=90,25,IF(G53=60,100,IF(G53=40,192,"?")))),IF(AND(F53="0.8-1.4 mm",VLOOKUP(A53,'Reel Log'!$A:$B,2,FALSE())=4),IF(G53=125,9,IF(G53=90,27,IF(G53=60,113,IF(G53=40,240,"?")))),IF(AND(F53="0.8-1.4 mm",VLOOKUP(A53,'Reel Log'!$A:$B,2,FALSE())=5),IF(G53=125,10,IF(G53=90,28,IF(G53=60,126,IF(G53=40,264,"?")))),IF(AND(F53="0.8-1.4 mm",TEXT(VLOOKUP(A53,'Reel Log'!$A:$B,2,FALSE()),"@")="5a"),IF(G53=125,11,IF(G53=90,30,IF(G53=60,138,IF(G53=40,288,"?")))),IF(AND(F53="1.4-2.0 mm",VLOOKUP(A53,'Reel Log'!$A:$B,2,FALSE())=2),IF(G53=125,18,IF(G53=90,65,IF(G53=60,226,IF(G53=40,600,"?")))),IF(AND(F53="1.4-2.0 mm",TEXT(VLOOKUP(A53,'Reel Log'!$A:$B,2,FALSE()),"@")="2a"),IF(G53=125,21,IF(G53=90,72,IF(G53=60,264,IF(G53=40,696,"?")))),IF(AND(F53="1.4-2.0 mm",VLOOKUP(A53,'Reel Log'!$A:$B,2,FALSE())=3),IF(G53=125,27,IF(G53=90,96,IF(G53=60,339,IF(G53=40,888,"?")))),IF(AND(F53="1.4-2.0 mm",VLOOKUP(A53,'Reel Log'!$A:$B,2,FALSE())=4),IF(G53=125,34,IF(G53=90,120,IF(G53=60,427,IF(G53=40,1128,"?")))),IF(AND(F53="1.4-2.0 mm",VLOOKUP(A53,'Reel Log'!$A:$B,2,FALSE())=5),IF(G53=125,40,IF(G53=90,144,IF(G53=60,502,IF(G53=40,1368,"?")))),IF(AND(F53="1.4-2.0 mm",TEXT(VLOOKUP(A53,'Reel Log'!$A:$B,2,FALSE()),"@")="5a"),IF(G53=125,48,IF(G53=90,192,IF(G53=60,603,IF(G53=40,1896,"?")))),IF(AND(F53="&gt;2.0 mm",VLOOKUP(A53,'Reel Log'!$A:$B,2,FALSE())=2),IF(G53=125,48,IF(G53=90,240,IF(G53=60,603,IF(G53=40,1896,"?")))),IF(AND(F53="&gt;2.0 mm",TEXT(VLOOKUP(A53,'Reel Log'!$A:$B,2,FALSE()),"@")="2a"),IF(G53=125,48,IF(G53=90,240,IF(G53=60,603,IF(G53=40,1896,"?")))),IF(AND(F53="&gt;2.0 mm",VLOOKUP(A53,'Reel Log'!$A:$B,2,FALSE())=3),IF(G53=125,48,IF(G53=90,240,IF(G53=60,603,IF(G53=40,1896,"?")))),IF(AND(F53="&gt;2.0 mm",VLOOKUP(A53,'Reel Log'!$A:$B,2,FALSE())=4),IF(G53=125,48,IF(G53=90,240,IF(G53=60,603,IF(G53=40,1896,"?")))),IF(AND(F53="&gt;2.0 mm",VLOOKUP(A53,'Reel Log'!$A:$B,2,FALSE())=5),IF(G53=125,48,IF(G53=90,240,IF(G53=60,603,IF(G53=40,1896,"?")))),IF(AND(F53="&gt;2.0 mm",TEXT(VLOOKUP(A53,'Reel Log'!$A:$B,2,FALSE()),"@")="5a"),IF(G53=125,48,IF(G53=90,240,IF(G53=60,603,IF(G53=40,1896,"?")))),"?"))))))))))))))))))))))))))))))))),"")</f>
        <v/>
      </c>
      <c r="J53" s="16" t="str">
        <f aca="false">IFERROR(IF(A53="","",IF(OR(I53="",I53="?"),"", IF(I53="N/A",IF(A53="","",IF(VLOOKUP(A53,'Reel Log'!$A:$B,2,FALSE())=1,99999,IF(VLOOKUP(A53,'Reel Log'!$A:$B,2,FALSE())=2,672,IF(TEXT(VLOOKUP(A53,'Reel Log'!$A:$B,2,FALSE()),"@")="2a",336,IF(VLOOKUP(A53,'Reel Log'!$A:$B,2,FALSE())=3,168,IF(VLOOKUP(A53,'Reel Log'!$A:$B,2,FALSE())=4,72,IF(VLOOKUP(A53,'Reel Log'!$A:$B,2,FALSE())=5,48,IF(TEXT(VLOOKUP(A53,'Reel Log'!$A:$B,2,FALSE()),"@")="5a",24,0)))))))),IF(ISNUMBER(H53),IF(H53&gt;=I53,IF(A53="","",IF(VLOOKUP(A53,'Reel Log'!$A:$B,2,FALSE())=1,99999,IF(VLOOKUP(A53,'Reel Log'!$A:$B,2,FALSE())=2,672,IF(TEXT(VLOOKUP(A53,'Reel Log'!$A:$B,2,FALSE()),"@")="2a",336,IF(VLOOKUP(A53,'Reel Log'!$A:$B,2,FALSE())=3,168,IF(VLOOKUP(A53,'Reel Log'!$A:$B,2,FALSE())=4,72,IF(VLOOKUP(A53,'Reel Log'!$A:$B,2,FALSE())=5,48,IF(TEXT(VLOOKUP(A53,'Reel Log'!$A:$B,2,FALSE()),"@")="5a",24,0)))))))),0),"")))),"")</f>
        <v/>
      </c>
      <c r="K53" s="38"/>
      <c r="L53" s="38"/>
    </row>
    <row r="54" customFormat="false" ht="15" hidden="false" customHeight="false" outlineLevel="0" collapsed="false">
      <c r="A54" s="38"/>
      <c r="B54" s="43"/>
      <c r="C54" s="44"/>
      <c r="D54" s="43"/>
      <c r="E54" s="44"/>
      <c r="F54" s="38"/>
      <c r="G54" s="38"/>
      <c r="H54" s="17" t="str">
        <f aca="false">IFERROR(IF(OR(B54="",C54="",D54="",E54=""),"",((D54+E54)-(B54+C54))*24),"")</f>
        <v/>
      </c>
      <c r="I54" s="16" t="str">
        <f aca="false">IFERROR(IF(OR(A54="",F54="",G54=""),"",IF(VLOOKUP(A54,'Reel Log'!$A:$B,2,FALSE())=1,"N/A",IF(VLOOKUP(A54,'Reel Log'!$A:$B,2,FALSE())=6,"N/A",IF(AND(F54="&lt;0.5 mm",VLOOKUP(A54,'Reel Log'!$A:$B,2,FALSE())=2),"N/A",IF(AND(F54="&lt;0.5 mm",TEXT(VLOOKUP(A54,'Reel Log'!$A:$B,2,FALSE()),"@")="2a"),"N/A",IF(AND(F54="&lt;0.5 mm",VLOOKUP(A54,'Reel Log'!$A:$B,2,FALSE())=3),"N/A",IF(AND(F54="&lt;0.5 mm",VLOOKUP(A54,'Reel Log'!$A:$B,2,FALSE())=4),"N/A",IF(AND(F54="&lt;0.5 mm",VLOOKUP(A54,'Reel Log'!$A:$B,2,FALSE())=5),"N/A",IF(AND(F54="&lt;0.5 mm",TEXT(VLOOKUP(A54,'Reel Log'!$A:$B,2,FALSE()),"@")="5a"),"N/A",IF(AND(F54="0.5-0.8 mm",VLOOKUP(A54,'Reel Log'!$A:$B,2,FALSE())=2),"N/A",IF(AND(F54="0.5-0.8 mm",TEXT(VLOOKUP(A54,'Reel Log'!$A:$B,2,FALSE()),"@")="2a"),IF(G54=125,4,IF(G54=90,15,IF(G54=60,50,IF(G54=40,96,"?")))),IF(AND(F54="0.5-0.8 mm",VLOOKUP(A54,'Reel Log'!$A:$B,2,FALSE())=3),IF(G54=125,4,IF(G54=90,15,IF(G54=60,50,IF(G54=40,96,"?")))),IF(AND(F54="0.5-0.8 mm",VLOOKUP(A54,'Reel Log'!$A:$B,2,FALSE())=4),IF(G54=125,4,IF(G54=90,16,IF(G54=60,50,IF(G54=40,96,"?")))),IF(AND(F54="0.5-0.8 mm",VLOOKUP(A54,'Reel Log'!$A:$B,2,FALSE())=5),IF(G54=125,4,IF(G54=90,16,IF(G54=60,50,IF(G54=40,96,"?")))),IF(AND(F54="0.5-0.8 mm",TEXT(VLOOKUP(A54,'Reel Log'!$A:$B,2,FALSE()),"@")="5a"),IF(G54=125,4,IF(G54=90,16,IF(G54=60,50,IF(G54=40,96,"?")))),IF(AND(F54="0.8-1.4 mm",VLOOKUP(A54,'Reel Log'!$A:$B,2,FALSE())=2),"N/A",IF(AND(F54="0.8-1.4 mm",TEXT(VLOOKUP(A54,'Reel Log'!$A:$B,2,FALSE()),"@")="2a"),IF(G54=125,8,IF(G54=90,25,IF(G54=60,100,IF(G54=40,192,"?")))),IF(AND(F54="0.8-1.4 mm",VLOOKUP(A54,'Reel Log'!$A:$B,2,FALSE())=3),IF(G54=125,8,IF(G54=90,25,IF(G54=60,100,IF(G54=40,192,"?")))),IF(AND(F54="0.8-1.4 mm",VLOOKUP(A54,'Reel Log'!$A:$B,2,FALSE())=4),IF(G54=125,9,IF(G54=90,27,IF(G54=60,113,IF(G54=40,240,"?")))),IF(AND(F54="0.8-1.4 mm",VLOOKUP(A54,'Reel Log'!$A:$B,2,FALSE())=5),IF(G54=125,10,IF(G54=90,28,IF(G54=60,126,IF(G54=40,264,"?")))),IF(AND(F54="0.8-1.4 mm",TEXT(VLOOKUP(A54,'Reel Log'!$A:$B,2,FALSE()),"@")="5a"),IF(G54=125,11,IF(G54=90,30,IF(G54=60,138,IF(G54=40,288,"?")))),IF(AND(F54="1.4-2.0 mm",VLOOKUP(A54,'Reel Log'!$A:$B,2,FALSE())=2),IF(G54=125,18,IF(G54=90,65,IF(G54=60,226,IF(G54=40,600,"?")))),IF(AND(F54="1.4-2.0 mm",TEXT(VLOOKUP(A54,'Reel Log'!$A:$B,2,FALSE()),"@")="2a"),IF(G54=125,21,IF(G54=90,72,IF(G54=60,264,IF(G54=40,696,"?")))),IF(AND(F54="1.4-2.0 mm",VLOOKUP(A54,'Reel Log'!$A:$B,2,FALSE())=3),IF(G54=125,27,IF(G54=90,96,IF(G54=60,339,IF(G54=40,888,"?")))),IF(AND(F54="1.4-2.0 mm",VLOOKUP(A54,'Reel Log'!$A:$B,2,FALSE())=4),IF(G54=125,34,IF(G54=90,120,IF(G54=60,427,IF(G54=40,1128,"?")))),IF(AND(F54="1.4-2.0 mm",VLOOKUP(A54,'Reel Log'!$A:$B,2,FALSE())=5),IF(G54=125,40,IF(G54=90,144,IF(G54=60,502,IF(G54=40,1368,"?")))),IF(AND(F54="1.4-2.0 mm",TEXT(VLOOKUP(A54,'Reel Log'!$A:$B,2,FALSE()),"@")="5a"),IF(G54=125,48,IF(G54=90,192,IF(G54=60,603,IF(G54=40,1896,"?")))),IF(AND(F54="&gt;2.0 mm",VLOOKUP(A54,'Reel Log'!$A:$B,2,FALSE())=2),IF(G54=125,48,IF(G54=90,240,IF(G54=60,603,IF(G54=40,1896,"?")))),IF(AND(F54="&gt;2.0 mm",TEXT(VLOOKUP(A54,'Reel Log'!$A:$B,2,FALSE()),"@")="2a"),IF(G54=125,48,IF(G54=90,240,IF(G54=60,603,IF(G54=40,1896,"?")))),IF(AND(F54="&gt;2.0 mm",VLOOKUP(A54,'Reel Log'!$A:$B,2,FALSE())=3),IF(G54=125,48,IF(G54=90,240,IF(G54=60,603,IF(G54=40,1896,"?")))),IF(AND(F54="&gt;2.0 mm",VLOOKUP(A54,'Reel Log'!$A:$B,2,FALSE())=4),IF(G54=125,48,IF(G54=90,240,IF(G54=60,603,IF(G54=40,1896,"?")))),IF(AND(F54="&gt;2.0 mm",VLOOKUP(A54,'Reel Log'!$A:$B,2,FALSE())=5),IF(G54=125,48,IF(G54=90,240,IF(G54=60,603,IF(G54=40,1896,"?")))),IF(AND(F54="&gt;2.0 mm",TEXT(VLOOKUP(A54,'Reel Log'!$A:$B,2,FALSE()),"@")="5a"),IF(G54=125,48,IF(G54=90,240,IF(G54=60,603,IF(G54=40,1896,"?")))),"?"))))))))))))))))))))))))))))))))),"")</f>
        <v/>
      </c>
      <c r="J54" s="16" t="str">
        <f aca="false">IFERROR(IF(A54="","",IF(OR(I54="",I54="?"),"", IF(I54="N/A",IF(A54="","",IF(VLOOKUP(A54,'Reel Log'!$A:$B,2,FALSE())=1,99999,IF(VLOOKUP(A54,'Reel Log'!$A:$B,2,FALSE())=2,672,IF(TEXT(VLOOKUP(A54,'Reel Log'!$A:$B,2,FALSE()),"@")="2a",336,IF(VLOOKUP(A54,'Reel Log'!$A:$B,2,FALSE())=3,168,IF(VLOOKUP(A54,'Reel Log'!$A:$B,2,FALSE())=4,72,IF(VLOOKUP(A54,'Reel Log'!$A:$B,2,FALSE())=5,48,IF(TEXT(VLOOKUP(A54,'Reel Log'!$A:$B,2,FALSE()),"@")="5a",24,0)))))))),IF(ISNUMBER(H54),IF(H54&gt;=I54,IF(A54="","",IF(VLOOKUP(A54,'Reel Log'!$A:$B,2,FALSE())=1,99999,IF(VLOOKUP(A54,'Reel Log'!$A:$B,2,FALSE())=2,672,IF(TEXT(VLOOKUP(A54,'Reel Log'!$A:$B,2,FALSE()),"@")="2a",336,IF(VLOOKUP(A54,'Reel Log'!$A:$B,2,FALSE())=3,168,IF(VLOOKUP(A54,'Reel Log'!$A:$B,2,FALSE())=4,72,IF(VLOOKUP(A54,'Reel Log'!$A:$B,2,FALSE())=5,48,IF(TEXT(VLOOKUP(A54,'Reel Log'!$A:$B,2,FALSE()),"@")="5a",24,0)))))))),0),"")))),"")</f>
        <v/>
      </c>
      <c r="K54" s="38"/>
      <c r="L54" s="38"/>
    </row>
    <row r="55" customFormat="false" ht="15" hidden="false" customHeight="false" outlineLevel="0" collapsed="false">
      <c r="A55" s="38"/>
      <c r="B55" s="43"/>
      <c r="C55" s="44"/>
      <c r="D55" s="43"/>
      <c r="E55" s="44"/>
      <c r="F55" s="38"/>
      <c r="G55" s="38"/>
      <c r="H55" s="17" t="str">
        <f aca="false">IFERROR(IF(OR(B55="",C55="",D55="",E55=""),"",((D55+E55)-(B55+C55))*24),"")</f>
        <v/>
      </c>
      <c r="I55" s="16" t="str">
        <f aca="false">IFERROR(IF(OR(A55="",F55="",G55=""),"",IF(VLOOKUP(A55,'Reel Log'!$A:$B,2,FALSE())=1,"N/A",IF(VLOOKUP(A55,'Reel Log'!$A:$B,2,FALSE())=6,"N/A",IF(AND(F55="&lt;0.5 mm",VLOOKUP(A55,'Reel Log'!$A:$B,2,FALSE())=2),"N/A",IF(AND(F55="&lt;0.5 mm",TEXT(VLOOKUP(A55,'Reel Log'!$A:$B,2,FALSE()),"@")="2a"),"N/A",IF(AND(F55="&lt;0.5 mm",VLOOKUP(A55,'Reel Log'!$A:$B,2,FALSE())=3),"N/A",IF(AND(F55="&lt;0.5 mm",VLOOKUP(A55,'Reel Log'!$A:$B,2,FALSE())=4),"N/A",IF(AND(F55="&lt;0.5 mm",VLOOKUP(A55,'Reel Log'!$A:$B,2,FALSE())=5),"N/A",IF(AND(F55="&lt;0.5 mm",TEXT(VLOOKUP(A55,'Reel Log'!$A:$B,2,FALSE()),"@")="5a"),"N/A",IF(AND(F55="0.5-0.8 mm",VLOOKUP(A55,'Reel Log'!$A:$B,2,FALSE())=2),"N/A",IF(AND(F55="0.5-0.8 mm",TEXT(VLOOKUP(A55,'Reel Log'!$A:$B,2,FALSE()),"@")="2a"),IF(G55=125,4,IF(G55=90,15,IF(G55=60,50,IF(G55=40,96,"?")))),IF(AND(F55="0.5-0.8 mm",VLOOKUP(A55,'Reel Log'!$A:$B,2,FALSE())=3),IF(G55=125,4,IF(G55=90,15,IF(G55=60,50,IF(G55=40,96,"?")))),IF(AND(F55="0.5-0.8 mm",VLOOKUP(A55,'Reel Log'!$A:$B,2,FALSE())=4),IF(G55=125,4,IF(G55=90,16,IF(G55=60,50,IF(G55=40,96,"?")))),IF(AND(F55="0.5-0.8 mm",VLOOKUP(A55,'Reel Log'!$A:$B,2,FALSE())=5),IF(G55=125,4,IF(G55=90,16,IF(G55=60,50,IF(G55=40,96,"?")))),IF(AND(F55="0.5-0.8 mm",TEXT(VLOOKUP(A55,'Reel Log'!$A:$B,2,FALSE()),"@")="5a"),IF(G55=125,4,IF(G55=90,16,IF(G55=60,50,IF(G55=40,96,"?")))),IF(AND(F55="0.8-1.4 mm",VLOOKUP(A55,'Reel Log'!$A:$B,2,FALSE())=2),"N/A",IF(AND(F55="0.8-1.4 mm",TEXT(VLOOKUP(A55,'Reel Log'!$A:$B,2,FALSE()),"@")="2a"),IF(G55=125,8,IF(G55=90,25,IF(G55=60,100,IF(G55=40,192,"?")))),IF(AND(F55="0.8-1.4 mm",VLOOKUP(A55,'Reel Log'!$A:$B,2,FALSE())=3),IF(G55=125,8,IF(G55=90,25,IF(G55=60,100,IF(G55=40,192,"?")))),IF(AND(F55="0.8-1.4 mm",VLOOKUP(A55,'Reel Log'!$A:$B,2,FALSE())=4),IF(G55=125,9,IF(G55=90,27,IF(G55=60,113,IF(G55=40,240,"?")))),IF(AND(F55="0.8-1.4 mm",VLOOKUP(A55,'Reel Log'!$A:$B,2,FALSE())=5),IF(G55=125,10,IF(G55=90,28,IF(G55=60,126,IF(G55=40,264,"?")))),IF(AND(F55="0.8-1.4 mm",TEXT(VLOOKUP(A55,'Reel Log'!$A:$B,2,FALSE()),"@")="5a"),IF(G55=125,11,IF(G55=90,30,IF(G55=60,138,IF(G55=40,288,"?")))),IF(AND(F55="1.4-2.0 mm",VLOOKUP(A55,'Reel Log'!$A:$B,2,FALSE())=2),IF(G55=125,18,IF(G55=90,65,IF(G55=60,226,IF(G55=40,600,"?")))),IF(AND(F55="1.4-2.0 mm",TEXT(VLOOKUP(A55,'Reel Log'!$A:$B,2,FALSE()),"@")="2a"),IF(G55=125,21,IF(G55=90,72,IF(G55=60,264,IF(G55=40,696,"?")))),IF(AND(F55="1.4-2.0 mm",VLOOKUP(A55,'Reel Log'!$A:$B,2,FALSE())=3),IF(G55=125,27,IF(G55=90,96,IF(G55=60,339,IF(G55=40,888,"?")))),IF(AND(F55="1.4-2.0 mm",VLOOKUP(A55,'Reel Log'!$A:$B,2,FALSE())=4),IF(G55=125,34,IF(G55=90,120,IF(G55=60,427,IF(G55=40,1128,"?")))),IF(AND(F55="1.4-2.0 mm",VLOOKUP(A55,'Reel Log'!$A:$B,2,FALSE())=5),IF(G55=125,40,IF(G55=90,144,IF(G55=60,502,IF(G55=40,1368,"?")))),IF(AND(F55="1.4-2.0 mm",TEXT(VLOOKUP(A55,'Reel Log'!$A:$B,2,FALSE()),"@")="5a"),IF(G55=125,48,IF(G55=90,192,IF(G55=60,603,IF(G55=40,1896,"?")))),IF(AND(F55="&gt;2.0 mm",VLOOKUP(A55,'Reel Log'!$A:$B,2,FALSE())=2),IF(G55=125,48,IF(G55=90,240,IF(G55=60,603,IF(G55=40,1896,"?")))),IF(AND(F55="&gt;2.0 mm",TEXT(VLOOKUP(A55,'Reel Log'!$A:$B,2,FALSE()),"@")="2a"),IF(G55=125,48,IF(G55=90,240,IF(G55=60,603,IF(G55=40,1896,"?")))),IF(AND(F55="&gt;2.0 mm",VLOOKUP(A55,'Reel Log'!$A:$B,2,FALSE())=3),IF(G55=125,48,IF(G55=90,240,IF(G55=60,603,IF(G55=40,1896,"?")))),IF(AND(F55="&gt;2.0 mm",VLOOKUP(A55,'Reel Log'!$A:$B,2,FALSE())=4),IF(G55=125,48,IF(G55=90,240,IF(G55=60,603,IF(G55=40,1896,"?")))),IF(AND(F55="&gt;2.0 mm",VLOOKUP(A55,'Reel Log'!$A:$B,2,FALSE())=5),IF(G55=125,48,IF(G55=90,240,IF(G55=60,603,IF(G55=40,1896,"?")))),IF(AND(F55="&gt;2.0 mm",TEXT(VLOOKUP(A55,'Reel Log'!$A:$B,2,FALSE()),"@")="5a"),IF(G55=125,48,IF(G55=90,240,IF(G55=60,603,IF(G55=40,1896,"?")))),"?"))))))))))))))))))))))))))))))))),"")</f>
        <v/>
      </c>
      <c r="J55" s="16" t="str">
        <f aca="false">IFERROR(IF(A55="","",IF(OR(I55="",I55="?"),"", IF(I55="N/A",IF(A55="","",IF(VLOOKUP(A55,'Reel Log'!$A:$B,2,FALSE())=1,99999,IF(VLOOKUP(A55,'Reel Log'!$A:$B,2,FALSE())=2,672,IF(TEXT(VLOOKUP(A55,'Reel Log'!$A:$B,2,FALSE()),"@")="2a",336,IF(VLOOKUP(A55,'Reel Log'!$A:$B,2,FALSE())=3,168,IF(VLOOKUP(A55,'Reel Log'!$A:$B,2,FALSE())=4,72,IF(VLOOKUP(A55,'Reel Log'!$A:$B,2,FALSE())=5,48,IF(TEXT(VLOOKUP(A55,'Reel Log'!$A:$B,2,FALSE()),"@")="5a",24,0)))))))),IF(ISNUMBER(H55),IF(H55&gt;=I55,IF(A55="","",IF(VLOOKUP(A55,'Reel Log'!$A:$B,2,FALSE())=1,99999,IF(VLOOKUP(A55,'Reel Log'!$A:$B,2,FALSE())=2,672,IF(TEXT(VLOOKUP(A55,'Reel Log'!$A:$B,2,FALSE()),"@")="2a",336,IF(VLOOKUP(A55,'Reel Log'!$A:$B,2,FALSE())=3,168,IF(VLOOKUP(A55,'Reel Log'!$A:$B,2,FALSE())=4,72,IF(VLOOKUP(A55,'Reel Log'!$A:$B,2,FALSE())=5,48,IF(TEXT(VLOOKUP(A55,'Reel Log'!$A:$B,2,FALSE()),"@")="5a",24,0)))))))),0),"")))),"")</f>
        <v/>
      </c>
      <c r="K55" s="38"/>
      <c r="L55" s="38"/>
    </row>
    <row r="56" customFormat="false" ht="15" hidden="false" customHeight="false" outlineLevel="0" collapsed="false">
      <c r="A56" s="38"/>
      <c r="B56" s="43"/>
      <c r="C56" s="44"/>
      <c r="D56" s="43"/>
      <c r="E56" s="44"/>
      <c r="F56" s="38"/>
      <c r="G56" s="38"/>
      <c r="H56" s="17" t="str">
        <f aca="false">IFERROR(IF(OR(B56="",C56="",D56="",E56=""),"",((D56+E56)-(B56+C56))*24),"")</f>
        <v/>
      </c>
      <c r="I56" s="16" t="str">
        <f aca="false">IFERROR(IF(OR(A56="",F56="",G56=""),"",IF(VLOOKUP(A56,'Reel Log'!$A:$B,2,FALSE())=1,"N/A",IF(VLOOKUP(A56,'Reel Log'!$A:$B,2,FALSE())=6,"N/A",IF(AND(F56="&lt;0.5 mm",VLOOKUP(A56,'Reel Log'!$A:$B,2,FALSE())=2),"N/A",IF(AND(F56="&lt;0.5 mm",TEXT(VLOOKUP(A56,'Reel Log'!$A:$B,2,FALSE()),"@")="2a"),"N/A",IF(AND(F56="&lt;0.5 mm",VLOOKUP(A56,'Reel Log'!$A:$B,2,FALSE())=3),"N/A",IF(AND(F56="&lt;0.5 mm",VLOOKUP(A56,'Reel Log'!$A:$B,2,FALSE())=4),"N/A",IF(AND(F56="&lt;0.5 mm",VLOOKUP(A56,'Reel Log'!$A:$B,2,FALSE())=5),"N/A",IF(AND(F56="&lt;0.5 mm",TEXT(VLOOKUP(A56,'Reel Log'!$A:$B,2,FALSE()),"@")="5a"),"N/A",IF(AND(F56="0.5-0.8 mm",VLOOKUP(A56,'Reel Log'!$A:$B,2,FALSE())=2),"N/A",IF(AND(F56="0.5-0.8 mm",TEXT(VLOOKUP(A56,'Reel Log'!$A:$B,2,FALSE()),"@")="2a"),IF(G56=125,4,IF(G56=90,15,IF(G56=60,50,IF(G56=40,96,"?")))),IF(AND(F56="0.5-0.8 mm",VLOOKUP(A56,'Reel Log'!$A:$B,2,FALSE())=3),IF(G56=125,4,IF(G56=90,15,IF(G56=60,50,IF(G56=40,96,"?")))),IF(AND(F56="0.5-0.8 mm",VLOOKUP(A56,'Reel Log'!$A:$B,2,FALSE())=4),IF(G56=125,4,IF(G56=90,16,IF(G56=60,50,IF(G56=40,96,"?")))),IF(AND(F56="0.5-0.8 mm",VLOOKUP(A56,'Reel Log'!$A:$B,2,FALSE())=5),IF(G56=125,4,IF(G56=90,16,IF(G56=60,50,IF(G56=40,96,"?")))),IF(AND(F56="0.5-0.8 mm",TEXT(VLOOKUP(A56,'Reel Log'!$A:$B,2,FALSE()),"@")="5a"),IF(G56=125,4,IF(G56=90,16,IF(G56=60,50,IF(G56=40,96,"?")))),IF(AND(F56="0.8-1.4 mm",VLOOKUP(A56,'Reel Log'!$A:$B,2,FALSE())=2),"N/A",IF(AND(F56="0.8-1.4 mm",TEXT(VLOOKUP(A56,'Reel Log'!$A:$B,2,FALSE()),"@")="2a"),IF(G56=125,8,IF(G56=90,25,IF(G56=60,100,IF(G56=40,192,"?")))),IF(AND(F56="0.8-1.4 mm",VLOOKUP(A56,'Reel Log'!$A:$B,2,FALSE())=3),IF(G56=125,8,IF(G56=90,25,IF(G56=60,100,IF(G56=40,192,"?")))),IF(AND(F56="0.8-1.4 mm",VLOOKUP(A56,'Reel Log'!$A:$B,2,FALSE())=4),IF(G56=125,9,IF(G56=90,27,IF(G56=60,113,IF(G56=40,240,"?")))),IF(AND(F56="0.8-1.4 mm",VLOOKUP(A56,'Reel Log'!$A:$B,2,FALSE())=5),IF(G56=125,10,IF(G56=90,28,IF(G56=60,126,IF(G56=40,264,"?")))),IF(AND(F56="0.8-1.4 mm",TEXT(VLOOKUP(A56,'Reel Log'!$A:$B,2,FALSE()),"@")="5a"),IF(G56=125,11,IF(G56=90,30,IF(G56=60,138,IF(G56=40,288,"?")))),IF(AND(F56="1.4-2.0 mm",VLOOKUP(A56,'Reel Log'!$A:$B,2,FALSE())=2),IF(G56=125,18,IF(G56=90,65,IF(G56=60,226,IF(G56=40,600,"?")))),IF(AND(F56="1.4-2.0 mm",TEXT(VLOOKUP(A56,'Reel Log'!$A:$B,2,FALSE()),"@")="2a"),IF(G56=125,21,IF(G56=90,72,IF(G56=60,264,IF(G56=40,696,"?")))),IF(AND(F56="1.4-2.0 mm",VLOOKUP(A56,'Reel Log'!$A:$B,2,FALSE())=3),IF(G56=125,27,IF(G56=90,96,IF(G56=60,339,IF(G56=40,888,"?")))),IF(AND(F56="1.4-2.0 mm",VLOOKUP(A56,'Reel Log'!$A:$B,2,FALSE())=4),IF(G56=125,34,IF(G56=90,120,IF(G56=60,427,IF(G56=40,1128,"?")))),IF(AND(F56="1.4-2.0 mm",VLOOKUP(A56,'Reel Log'!$A:$B,2,FALSE())=5),IF(G56=125,40,IF(G56=90,144,IF(G56=60,502,IF(G56=40,1368,"?")))),IF(AND(F56="1.4-2.0 mm",TEXT(VLOOKUP(A56,'Reel Log'!$A:$B,2,FALSE()),"@")="5a"),IF(G56=125,48,IF(G56=90,192,IF(G56=60,603,IF(G56=40,1896,"?")))),IF(AND(F56="&gt;2.0 mm",VLOOKUP(A56,'Reel Log'!$A:$B,2,FALSE())=2),IF(G56=125,48,IF(G56=90,240,IF(G56=60,603,IF(G56=40,1896,"?")))),IF(AND(F56="&gt;2.0 mm",TEXT(VLOOKUP(A56,'Reel Log'!$A:$B,2,FALSE()),"@")="2a"),IF(G56=125,48,IF(G56=90,240,IF(G56=60,603,IF(G56=40,1896,"?")))),IF(AND(F56="&gt;2.0 mm",VLOOKUP(A56,'Reel Log'!$A:$B,2,FALSE())=3),IF(G56=125,48,IF(G56=90,240,IF(G56=60,603,IF(G56=40,1896,"?")))),IF(AND(F56="&gt;2.0 mm",VLOOKUP(A56,'Reel Log'!$A:$B,2,FALSE())=4),IF(G56=125,48,IF(G56=90,240,IF(G56=60,603,IF(G56=40,1896,"?")))),IF(AND(F56="&gt;2.0 mm",VLOOKUP(A56,'Reel Log'!$A:$B,2,FALSE())=5),IF(G56=125,48,IF(G56=90,240,IF(G56=60,603,IF(G56=40,1896,"?")))),IF(AND(F56="&gt;2.0 mm",TEXT(VLOOKUP(A56,'Reel Log'!$A:$B,2,FALSE()),"@")="5a"),IF(G56=125,48,IF(G56=90,240,IF(G56=60,603,IF(G56=40,1896,"?")))),"?"))))))))))))))))))))))))))))))))),"")</f>
        <v/>
      </c>
      <c r="J56" s="16" t="str">
        <f aca="false">IFERROR(IF(A56="","",IF(OR(I56="",I56="?"),"", IF(I56="N/A",IF(A56="","",IF(VLOOKUP(A56,'Reel Log'!$A:$B,2,FALSE())=1,99999,IF(VLOOKUP(A56,'Reel Log'!$A:$B,2,FALSE())=2,672,IF(TEXT(VLOOKUP(A56,'Reel Log'!$A:$B,2,FALSE()),"@")="2a",336,IF(VLOOKUP(A56,'Reel Log'!$A:$B,2,FALSE())=3,168,IF(VLOOKUP(A56,'Reel Log'!$A:$B,2,FALSE())=4,72,IF(VLOOKUP(A56,'Reel Log'!$A:$B,2,FALSE())=5,48,IF(TEXT(VLOOKUP(A56,'Reel Log'!$A:$B,2,FALSE()),"@")="5a",24,0)))))))),IF(ISNUMBER(H56),IF(H56&gt;=I56,IF(A56="","",IF(VLOOKUP(A56,'Reel Log'!$A:$B,2,FALSE())=1,99999,IF(VLOOKUP(A56,'Reel Log'!$A:$B,2,FALSE())=2,672,IF(TEXT(VLOOKUP(A56,'Reel Log'!$A:$B,2,FALSE()),"@")="2a",336,IF(VLOOKUP(A56,'Reel Log'!$A:$B,2,FALSE())=3,168,IF(VLOOKUP(A56,'Reel Log'!$A:$B,2,FALSE())=4,72,IF(VLOOKUP(A56,'Reel Log'!$A:$B,2,FALSE())=5,48,IF(TEXT(VLOOKUP(A56,'Reel Log'!$A:$B,2,FALSE()),"@")="5a",24,0)))))))),0),"")))),"")</f>
        <v/>
      </c>
      <c r="K56" s="38"/>
      <c r="L56" s="38"/>
    </row>
    <row r="57" customFormat="false" ht="15" hidden="false" customHeight="false" outlineLevel="0" collapsed="false">
      <c r="A57" s="38"/>
      <c r="B57" s="43"/>
      <c r="C57" s="44"/>
      <c r="D57" s="43"/>
      <c r="E57" s="44"/>
      <c r="F57" s="38"/>
      <c r="G57" s="38"/>
      <c r="H57" s="17" t="str">
        <f aca="false">IFERROR(IF(OR(B57="",C57="",D57="",E57=""),"",((D57+E57)-(B57+C57))*24),"")</f>
        <v/>
      </c>
      <c r="I57" s="16" t="str">
        <f aca="false">IFERROR(IF(OR(A57="",F57="",G57=""),"",IF(VLOOKUP(A57,'Reel Log'!$A:$B,2,FALSE())=1,"N/A",IF(VLOOKUP(A57,'Reel Log'!$A:$B,2,FALSE())=6,"N/A",IF(AND(F57="&lt;0.5 mm",VLOOKUP(A57,'Reel Log'!$A:$B,2,FALSE())=2),"N/A",IF(AND(F57="&lt;0.5 mm",TEXT(VLOOKUP(A57,'Reel Log'!$A:$B,2,FALSE()),"@")="2a"),"N/A",IF(AND(F57="&lt;0.5 mm",VLOOKUP(A57,'Reel Log'!$A:$B,2,FALSE())=3),"N/A",IF(AND(F57="&lt;0.5 mm",VLOOKUP(A57,'Reel Log'!$A:$B,2,FALSE())=4),"N/A",IF(AND(F57="&lt;0.5 mm",VLOOKUP(A57,'Reel Log'!$A:$B,2,FALSE())=5),"N/A",IF(AND(F57="&lt;0.5 mm",TEXT(VLOOKUP(A57,'Reel Log'!$A:$B,2,FALSE()),"@")="5a"),"N/A",IF(AND(F57="0.5-0.8 mm",VLOOKUP(A57,'Reel Log'!$A:$B,2,FALSE())=2),"N/A",IF(AND(F57="0.5-0.8 mm",TEXT(VLOOKUP(A57,'Reel Log'!$A:$B,2,FALSE()),"@")="2a"),IF(G57=125,4,IF(G57=90,15,IF(G57=60,50,IF(G57=40,96,"?")))),IF(AND(F57="0.5-0.8 mm",VLOOKUP(A57,'Reel Log'!$A:$B,2,FALSE())=3),IF(G57=125,4,IF(G57=90,15,IF(G57=60,50,IF(G57=40,96,"?")))),IF(AND(F57="0.5-0.8 mm",VLOOKUP(A57,'Reel Log'!$A:$B,2,FALSE())=4),IF(G57=125,4,IF(G57=90,16,IF(G57=60,50,IF(G57=40,96,"?")))),IF(AND(F57="0.5-0.8 mm",VLOOKUP(A57,'Reel Log'!$A:$B,2,FALSE())=5),IF(G57=125,4,IF(G57=90,16,IF(G57=60,50,IF(G57=40,96,"?")))),IF(AND(F57="0.5-0.8 mm",TEXT(VLOOKUP(A57,'Reel Log'!$A:$B,2,FALSE()),"@")="5a"),IF(G57=125,4,IF(G57=90,16,IF(G57=60,50,IF(G57=40,96,"?")))),IF(AND(F57="0.8-1.4 mm",VLOOKUP(A57,'Reel Log'!$A:$B,2,FALSE())=2),"N/A",IF(AND(F57="0.8-1.4 mm",TEXT(VLOOKUP(A57,'Reel Log'!$A:$B,2,FALSE()),"@")="2a"),IF(G57=125,8,IF(G57=90,25,IF(G57=60,100,IF(G57=40,192,"?")))),IF(AND(F57="0.8-1.4 mm",VLOOKUP(A57,'Reel Log'!$A:$B,2,FALSE())=3),IF(G57=125,8,IF(G57=90,25,IF(G57=60,100,IF(G57=40,192,"?")))),IF(AND(F57="0.8-1.4 mm",VLOOKUP(A57,'Reel Log'!$A:$B,2,FALSE())=4),IF(G57=125,9,IF(G57=90,27,IF(G57=60,113,IF(G57=40,240,"?")))),IF(AND(F57="0.8-1.4 mm",VLOOKUP(A57,'Reel Log'!$A:$B,2,FALSE())=5),IF(G57=125,10,IF(G57=90,28,IF(G57=60,126,IF(G57=40,264,"?")))),IF(AND(F57="0.8-1.4 mm",TEXT(VLOOKUP(A57,'Reel Log'!$A:$B,2,FALSE()),"@")="5a"),IF(G57=125,11,IF(G57=90,30,IF(G57=60,138,IF(G57=40,288,"?")))),IF(AND(F57="1.4-2.0 mm",VLOOKUP(A57,'Reel Log'!$A:$B,2,FALSE())=2),IF(G57=125,18,IF(G57=90,65,IF(G57=60,226,IF(G57=40,600,"?")))),IF(AND(F57="1.4-2.0 mm",TEXT(VLOOKUP(A57,'Reel Log'!$A:$B,2,FALSE()),"@")="2a"),IF(G57=125,21,IF(G57=90,72,IF(G57=60,264,IF(G57=40,696,"?")))),IF(AND(F57="1.4-2.0 mm",VLOOKUP(A57,'Reel Log'!$A:$B,2,FALSE())=3),IF(G57=125,27,IF(G57=90,96,IF(G57=60,339,IF(G57=40,888,"?")))),IF(AND(F57="1.4-2.0 mm",VLOOKUP(A57,'Reel Log'!$A:$B,2,FALSE())=4),IF(G57=125,34,IF(G57=90,120,IF(G57=60,427,IF(G57=40,1128,"?")))),IF(AND(F57="1.4-2.0 mm",VLOOKUP(A57,'Reel Log'!$A:$B,2,FALSE())=5),IF(G57=125,40,IF(G57=90,144,IF(G57=60,502,IF(G57=40,1368,"?")))),IF(AND(F57="1.4-2.0 mm",TEXT(VLOOKUP(A57,'Reel Log'!$A:$B,2,FALSE()),"@")="5a"),IF(G57=125,48,IF(G57=90,192,IF(G57=60,603,IF(G57=40,1896,"?")))),IF(AND(F57="&gt;2.0 mm",VLOOKUP(A57,'Reel Log'!$A:$B,2,FALSE())=2),IF(G57=125,48,IF(G57=90,240,IF(G57=60,603,IF(G57=40,1896,"?")))),IF(AND(F57="&gt;2.0 mm",TEXT(VLOOKUP(A57,'Reel Log'!$A:$B,2,FALSE()),"@")="2a"),IF(G57=125,48,IF(G57=90,240,IF(G57=60,603,IF(G57=40,1896,"?")))),IF(AND(F57="&gt;2.0 mm",VLOOKUP(A57,'Reel Log'!$A:$B,2,FALSE())=3),IF(G57=125,48,IF(G57=90,240,IF(G57=60,603,IF(G57=40,1896,"?")))),IF(AND(F57="&gt;2.0 mm",VLOOKUP(A57,'Reel Log'!$A:$B,2,FALSE())=4),IF(G57=125,48,IF(G57=90,240,IF(G57=60,603,IF(G57=40,1896,"?")))),IF(AND(F57="&gt;2.0 mm",VLOOKUP(A57,'Reel Log'!$A:$B,2,FALSE())=5),IF(G57=125,48,IF(G57=90,240,IF(G57=60,603,IF(G57=40,1896,"?")))),IF(AND(F57="&gt;2.0 mm",TEXT(VLOOKUP(A57,'Reel Log'!$A:$B,2,FALSE()),"@")="5a"),IF(G57=125,48,IF(G57=90,240,IF(G57=60,603,IF(G57=40,1896,"?")))),"?"))))))))))))))))))))))))))))))))),"")</f>
        <v/>
      </c>
      <c r="J57" s="16" t="str">
        <f aca="false">IFERROR(IF(A57="","",IF(OR(I57="",I57="?"),"", IF(I57="N/A",IF(A57="","",IF(VLOOKUP(A57,'Reel Log'!$A:$B,2,FALSE())=1,99999,IF(VLOOKUP(A57,'Reel Log'!$A:$B,2,FALSE())=2,672,IF(TEXT(VLOOKUP(A57,'Reel Log'!$A:$B,2,FALSE()),"@")="2a",336,IF(VLOOKUP(A57,'Reel Log'!$A:$B,2,FALSE())=3,168,IF(VLOOKUP(A57,'Reel Log'!$A:$B,2,FALSE())=4,72,IF(VLOOKUP(A57,'Reel Log'!$A:$B,2,FALSE())=5,48,IF(TEXT(VLOOKUP(A57,'Reel Log'!$A:$B,2,FALSE()),"@")="5a",24,0)))))))),IF(ISNUMBER(H57),IF(H57&gt;=I57,IF(A57="","",IF(VLOOKUP(A57,'Reel Log'!$A:$B,2,FALSE())=1,99999,IF(VLOOKUP(A57,'Reel Log'!$A:$B,2,FALSE())=2,672,IF(TEXT(VLOOKUP(A57,'Reel Log'!$A:$B,2,FALSE()),"@")="2a",336,IF(VLOOKUP(A57,'Reel Log'!$A:$B,2,FALSE())=3,168,IF(VLOOKUP(A57,'Reel Log'!$A:$B,2,FALSE())=4,72,IF(VLOOKUP(A57,'Reel Log'!$A:$B,2,FALSE())=5,48,IF(TEXT(VLOOKUP(A57,'Reel Log'!$A:$B,2,FALSE()),"@")="5a",24,0)))))))),0),"")))),"")</f>
        <v/>
      </c>
      <c r="K57" s="38"/>
      <c r="L57" s="38"/>
    </row>
    <row r="58" customFormat="false" ht="15" hidden="false" customHeight="false" outlineLevel="0" collapsed="false">
      <c r="A58" s="38"/>
      <c r="B58" s="43"/>
      <c r="C58" s="44"/>
      <c r="D58" s="43"/>
      <c r="E58" s="44"/>
      <c r="F58" s="38"/>
      <c r="G58" s="38"/>
      <c r="H58" s="17" t="str">
        <f aca="false">IFERROR(IF(OR(B58="",C58="",D58="",E58=""),"",((D58+E58)-(B58+C58))*24),"")</f>
        <v/>
      </c>
      <c r="I58" s="16" t="str">
        <f aca="false">IFERROR(IF(OR(A58="",F58="",G58=""),"",IF(VLOOKUP(A58,'Reel Log'!$A:$B,2,FALSE())=1,"N/A",IF(VLOOKUP(A58,'Reel Log'!$A:$B,2,FALSE())=6,"N/A",IF(AND(F58="&lt;0.5 mm",VLOOKUP(A58,'Reel Log'!$A:$B,2,FALSE())=2),"N/A",IF(AND(F58="&lt;0.5 mm",TEXT(VLOOKUP(A58,'Reel Log'!$A:$B,2,FALSE()),"@")="2a"),"N/A",IF(AND(F58="&lt;0.5 mm",VLOOKUP(A58,'Reel Log'!$A:$B,2,FALSE())=3),"N/A",IF(AND(F58="&lt;0.5 mm",VLOOKUP(A58,'Reel Log'!$A:$B,2,FALSE())=4),"N/A",IF(AND(F58="&lt;0.5 mm",VLOOKUP(A58,'Reel Log'!$A:$B,2,FALSE())=5),"N/A",IF(AND(F58="&lt;0.5 mm",TEXT(VLOOKUP(A58,'Reel Log'!$A:$B,2,FALSE()),"@")="5a"),"N/A",IF(AND(F58="0.5-0.8 mm",VLOOKUP(A58,'Reel Log'!$A:$B,2,FALSE())=2),"N/A",IF(AND(F58="0.5-0.8 mm",TEXT(VLOOKUP(A58,'Reel Log'!$A:$B,2,FALSE()),"@")="2a"),IF(G58=125,4,IF(G58=90,15,IF(G58=60,50,IF(G58=40,96,"?")))),IF(AND(F58="0.5-0.8 mm",VLOOKUP(A58,'Reel Log'!$A:$B,2,FALSE())=3),IF(G58=125,4,IF(G58=90,15,IF(G58=60,50,IF(G58=40,96,"?")))),IF(AND(F58="0.5-0.8 mm",VLOOKUP(A58,'Reel Log'!$A:$B,2,FALSE())=4),IF(G58=125,4,IF(G58=90,16,IF(G58=60,50,IF(G58=40,96,"?")))),IF(AND(F58="0.5-0.8 mm",VLOOKUP(A58,'Reel Log'!$A:$B,2,FALSE())=5),IF(G58=125,4,IF(G58=90,16,IF(G58=60,50,IF(G58=40,96,"?")))),IF(AND(F58="0.5-0.8 mm",TEXT(VLOOKUP(A58,'Reel Log'!$A:$B,2,FALSE()),"@")="5a"),IF(G58=125,4,IF(G58=90,16,IF(G58=60,50,IF(G58=40,96,"?")))),IF(AND(F58="0.8-1.4 mm",VLOOKUP(A58,'Reel Log'!$A:$B,2,FALSE())=2),"N/A",IF(AND(F58="0.8-1.4 mm",TEXT(VLOOKUP(A58,'Reel Log'!$A:$B,2,FALSE()),"@")="2a"),IF(G58=125,8,IF(G58=90,25,IF(G58=60,100,IF(G58=40,192,"?")))),IF(AND(F58="0.8-1.4 mm",VLOOKUP(A58,'Reel Log'!$A:$B,2,FALSE())=3),IF(G58=125,8,IF(G58=90,25,IF(G58=60,100,IF(G58=40,192,"?")))),IF(AND(F58="0.8-1.4 mm",VLOOKUP(A58,'Reel Log'!$A:$B,2,FALSE())=4),IF(G58=125,9,IF(G58=90,27,IF(G58=60,113,IF(G58=40,240,"?")))),IF(AND(F58="0.8-1.4 mm",VLOOKUP(A58,'Reel Log'!$A:$B,2,FALSE())=5),IF(G58=125,10,IF(G58=90,28,IF(G58=60,126,IF(G58=40,264,"?")))),IF(AND(F58="0.8-1.4 mm",TEXT(VLOOKUP(A58,'Reel Log'!$A:$B,2,FALSE()),"@")="5a"),IF(G58=125,11,IF(G58=90,30,IF(G58=60,138,IF(G58=40,288,"?")))),IF(AND(F58="1.4-2.0 mm",VLOOKUP(A58,'Reel Log'!$A:$B,2,FALSE())=2),IF(G58=125,18,IF(G58=90,65,IF(G58=60,226,IF(G58=40,600,"?")))),IF(AND(F58="1.4-2.0 mm",TEXT(VLOOKUP(A58,'Reel Log'!$A:$B,2,FALSE()),"@")="2a"),IF(G58=125,21,IF(G58=90,72,IF(G58=60,264,IF(G58=40,696,"?")))),IF(AND(F58="1.4-2.0 mm",VLOOKUP(A58,'Reel Log'!$A:$B,2,FALSE())=3),IF(G58=125,27,IF(G58=90,96,IF(G58=60,339,IF(G58=40,888,"?")))),IF(AND(F58="1.4-2.0 mm",VLOOKUP(A58,'Reel Log'!$A:$B,2,FALSE())=4),IF(G58=125,34,IF(G58=90,120,IF(G58=60,427,IF(G58=40,1128,"?")))),IF(AND(F58="1.4-2.0 mm",VLOOKUP(A58,'Reel Log'!$A:$B,2,FALSE())=5),IF(G58=125,40,IF(G58=90,144,IF(G58=60,502,IF(G58=40,1368,"?")))),IF(AND(F58="1.4-2.0 mm",TEXT(VLOOKUP(A58,'Reel Log'!$A:$B,2,FALSE()),"@")="5a"),IF(G58=125,48,IF(G58=90,192,IF(G58=60,603,IF(G58=40,1896,"?")))),IF(AND(F58="&gt;2.0 mm",VLOOKUP(A58,'Reel Log'!$A:$B,2,FALSE())=2),IF(G58=125,48,IF(G58=90,240,IF(G58=60,603,IF(G58=40,1896,"?")))),IF(AND(F58="&gt;2.0 mm",TEXT(VLOOKUP(A58,'Reel Log'!$A:$B,2,FALSE()),"@")="2a"),IF(G58=125,48,IF(G58=90,240,IF(G58=60,603,IF(G58=40,1896,"?")))),IF(AND(F58="&gt;2.0 mm",VLOOKUP(A58,'Reel Log'!$A:$B,2,FALSE())=3),IF(G58=125,48,IF(G58=90,240,IF(G58=60,603,IF(G58=40,1896,"?")))),IF(AND(F58="&gt;2.0 mm",VLOOKUP(A58,'Reel Log'!$A:$B,2,FALSE())=4),IF(G58=125,48,IF(G58=90,240,IF(G58=60,603,IF(G58=40,1896,"?")))),IF(AND(F58="&gt;2.0 mm",VLOOKUP(A58,'Reel Log'!$A:$B,2,FALSE())=5),IF(G58=125,48,IF(G58=90,240,IF(G58=60,603,IF(G58=40,1896,"?")))),IF(AND(F58="&gt;2.0 mm",TEXT(VLOOKUP(A58,'Reel Log'!$A:$B,2,FALSE()),"@")="5a"),IF(G58=125,48,IF(G58=90,240,IF(G58=60,603,IF(G58=40,1896,"?")))),"?"))))))))))))))))))))))))))))))))),"")</f>
        <v/>
      </c>
      <c r="J58" s="16" t="str">
        <f aca="false">IFERROR(IF(A58="","",IF(OR(I58="",I58="?"),"", IF(I58="N/A",IF(A58="","",IF(VLOOKUP(A58,'Reel Log'!$A:$B,2,FALSE())=1,99999,IF(VLOOKUP(A58,'Reel Log'!$A:$B,2,FALSE())=2,672,IF(TEXT(VLOOKUP(A58,'Reel Log'!$A:$B,2,FALSE()),"@")="2a",336,IF(VLOOKUP(A58,'Reel Log'!$A:$B,2,FALSE())=3,168,IF(VLOOKUP(A58,'Reel Log'!$A:$B,2,FALSE())=4,72,IF(VLOOKUP(A58,'Reel Log'!$A:$B,2,FALSE())=5,48,IF(TEXT(VLOOKUP(A58,'Reel Log'!$A:$B,2,FALSE()),"@")="5a",24,0)))))))),IF(ISNUMBER(H58),IF(H58&gt;=I58,IF(A58="","",IF(VLOOKUP(A58,'Reel Log'!$A:$B,2,FALSE())=1,99999,IF(VLOOKUP(A58,'Reel Log'!$A:$B,2,FALSE())=2,672,IF(TEXT(VLOOKUP(A58,'Reel Log'!$A:$B,2,FALSE()),"@")="2a",336,IF(VLOOKUP(A58,'Reel Log'!$A:$B,2,FALSE())=3,168,IF(VLOOKUP(A58,'Reel Log'!$A:$B,2,FALSE())=4,72,IF(VLOOKUP(A58,'Reel Log'!$A:$B,2,FALSE())=5,48,IF(TEXT(VLOOKUP(A58,'Reel Log'!$A:$B,2,FALSE()),"@")="5a",24,0)))))))),0),"")))),"")</f>
        <v/>
      </c>
      <c r="K58" s="38"/>
      <c r="L58" s="38"/>
    </row>
    <row r="59" customFormat="false" ht="15" hidden="false" customHeight="false" outlineLevel="0" collapsed="false">
      <c r="A59" s="38"/>
      <c r="B59" s="43"/>
      <c r="C59" s="44"/>
      <c r="D59" s="43"/>
      <c r="E59" s="44"/>
      <c r="F59" s="38"/>
      <c r="G59" s="38"/>
      <c r="H59" s="17" t="str">
        <f aca="false">IFERROR(IF(OR(B59="",C59="",D59="",E59=""),"",((D59+E59)-(B59+C59))*24),"")</f>
        <v/>
      </c>
      <c r="I59" s="16" t="str">
        <f aca="false">IFERROR(IF(OR(A59="",F59="",G59=""),"",IF(VLOOKUP(A59,'Reel Log'!$A:$B,2,FALSE())=1,"N/A",IF(VLOOKUP(A59,'Reel Log'!$A:$B,2,FALSE())=6,"N/A",IF(AND(F59="&lt;0.5 mm",VLOOKUP(A59,'Reel Log'!$A:$B,2,FALSE())=2),"N/A",IF(AND(F59="&lt;0.5 mm",TEXT(VLOOKUP(A59,'Reel Log'!$A:$B,2,FALSE()),"@")="2a"),"N/A",IF(AND(F59="&lt;0.5 mm",VLOOKUP(A59,'Reel Log'!$A:$B,2,FALSE())=3),"N/A",IF(AND(F59="&lt;0.5 mm",VLOOKUP(A59,'Reel Log'!$A:$B,2,FALSE())=4),"N/A",IF(AND(F59="&lt;0.5 mm",VLOOKUP(A59,'Reel Log'!$A:$B,2,FALSE())=5),"N/A",IF(AND(F59="&lt;0.5 mm",TEXT(VLOOKUP(A59,'Reel Log'!$A:$B,2,FALSE()),"@")="5a"),"N/A",IF(AND(F59="0.5-0.8 mm",VLOOKUP(A59,'Reel Log'!$A:$B,2,FALSE())=2),"N/A",IF(AND(F59="0.5-0.8 mm",TEXT(VLOOKUP(A59,'Reel Log'!$A:$B,2,FALSE()),"@")="2a"),IF(G59=125,4,IF(G59=90,15,IF(G59=60,50,IF(G59=40,96,"?")))),IF(AND(F59="0.5-0.8 mm",VLOOKUP(A59,'Reel Log'!$A:$B,2,FALSE())=3),IF(G59=125,4,IF(G59=90,15,IF(G59=60,50,IF(G59=40,96,"?")))),IF(AND(F59="0.5-0.8 mm",VLOOKUP(A59,'Reel Log'!$A:$B,2,FALSE())=4),IF(G59=125,4,IF(G59=90,16,IF(G59=60,50,IF(G59=40,96,"?")))),IF(AND(F59="0.5-0.8 mm",VLOOKUP(A59,'Reel Log'!$A:$B,2,FALSE())=5),IF(G59=125,4,IF(G59=90,16,IF(G59=60,50,IF(G59=40,96,"?")))),IF(AND(F59="0.5-0.8 mm",TEXT(VLOOKUP(A59,'Reel Log'!$A:$B,2,FALSE()),"@")="5a"),IF(G59=125,4,IF(G59=90,16,IF(G59=60,50,IF(G59=40,96,"?")))),IF(AND(F59="0.8-1.4 mm",VLOOKUP(A59,'Reel Log'!$A:$B,2,FALSE())=2),"N/A",IF(AND(F59="0.8-1.4 mm",TEXT(VLOOKUP(A59,'Reel Log'!$A:$B,2,FALSE()),"@")="2a"),IF(G59=125,8,IF(G59=90,25,IF(G59=60,100,IF(G59=40,192,"?")))),IF(AND(F59="0.8-1.4 mm",VLOOKUP(A59,'Reel Log'!$A:$B,2,FALSE())=3),IF(G59=125,8,IF(G59=90,25,IF(G59=60,100,IF(G59=40,192,"?")))),IF(AND(F59="0.8-1.4 mm",VLOOKUP(A59,'Reel Log'!$A:$B,2,FALSE())=4),IF(G59=125,9,IF(G59=90,27,IF(G59=60,113,IF(G59=40,240,"?")))),IF(AND(F59="0.8-1.4 mm",VLOOKUP(A59,'Reel Log'!$A:$B,2,FALSE())=5),IF(G59=125,10,IF(G59=90,28,IF(G59=60,126,IF(G59=40,264,"?")))),IF(AND(F59="0.8-1.4 mm",TEXT(VLOOKUP(A59,'Reel Log'!$A:$B,2,FALSE()),"@")="5a"),IF(G59=125,11,IF(G59=90,30,IF(G59=60,138,IF(G59=40,288,"?")))),IF(AND(F59="1.4-2.0 mm",VLOOKUP(A59,'Reel Log'!$A:$B,2,FALSE())=2),IF(G59=125,18,IF(G59=90,65,IF(G59=60,226,IF(G59=40,600,"?")))),IF(AND(F59="1.4-2.0 mm",TEXT(VLOOKUP(A59,'Reel Log'!$A:$B,2,FALSE()),"@")="2a"),IF(G59=125,21,IF(G59=90,72,IF(G59=60,264,IF(G59=40,696,"?")))),IF(AND(F59="1.4-2.0 mm",VLOOKUP(A59,'Reel Log'!$A:$B,2,FALSE())=3),IF(G59=125,27,IF(G59=90,96,IF(G59=60,339,IF(G59=40,888,"?")))),IF(AND(F59="1.4-2.0 mm",VLOOKUP(A59,'Reel Log'!$A:$B,2,FALSE())=4),IF(G59=125,34,IF(G59=90,120,IF(G59=60,427,IF(G59=40,1128,"?")))),IF(AND(F59="1.4-2.0 mm",VLOOKUP(A59,'Reel Log'!$A:$B,2,FALSE())=5),IF(G59=125,40,IF(G59=90,144,IF(G59=60,502,IF(G59=40,1368,"?")))),IF(AND(F59="1.4-2.0 mm",TEXT(VLOOKUP(A59,'Reel Log'!$A:$B,2,FALSE()),"@")="5a"),IF(G59=125,48,IF(G59=90,192,IF(G59=60,603,IF(G59=40,1896,"?")))),IF(AND(F59="&gt;2.0 mm",VLOOKUP(A59,'Reel Log'!$A:$B,2,FALSE())=2),IF(G59=125,48,IF(G59=90,240,IF(G59=60,603,IF(G59=40,1896,"?")))),IF(AND(F59="&gt;2.0 mm",TEXT(VLOOKUP(A59,'Reel Log'!$A:$B,2,FALSE()),"@")="2a"),IF(G59=125,48,IF(G59=90,240,IF(G59=60,603,IF(G59=40,1896,"?")))),IF(AND(F59="&gt;2.0 mm",VLOOKUP(A59,'Reel Log'!$A:$B,2,FALSE())=3),IF(G59=125,48,IF(G59=90,240,IF(G59=60,603,IF(G59=40,1896,"?")))),IF(AND(F59="&gt;2.0 mm",VLOOKUP(A59,'Reel Log'!$A:$B,2,FALSE())=4),IF(G59=125,48,IF(G59=90,240,IF(G59=60,603,IF(G59=40,1896,"?")))),IF(AND(F59="&gt;2.0 mm",VLOOKUP(A59,'Reel Log'!$A:$B,2,FALSE())=5),IF(G59=125,48,IF(G59=90,240,IF(G59=60,603,IF(G59=40,1896,"?")))),IF(AND(F59="&gt;2.0 mm",TEXT(VLOOKUP(A59,'Reel Log'!$A:$B,2,FALSE()),"@")="5a"),IF(G59=125,48,IF(G59=90,240,IF(G59=60,603,IF(G59=40,1896,"?")))),"?"))))))))))))))))))))))))))))))))),"")</f>
        <v/>
      </c>
      <c r="J59" s="16" t="str">
        <f aca="false">IFERROR(IF(A59="","",IF(OR(I59="",I59="?"),"", IF(I59="N/A",IF(A59="","",IF(VLOOKUP(A59,'Reel Log'!$A:$B,2,FALSE())=1,99999,IF(VLOOKUP(A59,'Reel Log'!$A:$B,2,FALSE())=2,672,IF(TEXT(VLOOKUP(A59,'Reel Log'!$A:$B,2,FALSE()),"@")="2a",336,IF(VLOOKUP(A59,'Reel Log'!$A:$B,2,FALSE())=3,168,IF(VLOOKUP(A59,'Reel Log'!$A:$B,2,FALSE())=4,72,IF(VLOOKUP(A59,'Reel Log'!$A:$B,2,FALSE())=5,48,IF(TEXT(VLOOKUP(A59,'Reel Log'!$A:$B,2,FALSE()),"@")="5a",24,0)))))))),IF(ISNUMBER(H59),IF(H59&gt;=I59,IF(A59="","",IF(VLOOKUP(A59,'Reel Log'!$A:$B,2,FALSE())=1,99999,IF(VLOOKUP(A59,'Reel Log'!$A:$B,2,FALSE())=2,672,IF(TEXT(VLOOKUP(A59,'Reel Log'!$A:$B,2,FALSE()),"@")="2a",336,IF(VLOOKUP(A59,'Reel Log'!$A:$B,2,FALSE())=3,168,IF(VLOOKUP(A59,'Reel Log'!$A:$B,2,FALSE())=4,72,IF(VLOOKUP(A59,'Reel Log'!$A:$B,2,FALSE())=5,48,IF(TEXT(VLOOKUP(A59,'Reel Log'!$A:$B,2,FALSE()),"@")="5a",24,0)))))))),0),"")))),"")</f>
        <v/>
      </c>
      <c r="K59" s="38"/>
      <c r="L59" s="38"/>
    </row>
    <row r="60" customFormat="false" ht="15" hidden="false" customHeight="false" outlineLevel="0" collapsed="false">
      <c r="A60" s="38"/>
      <c r="B60" s="43"/>
      <c r="C60" s="44"/>
      <c r="D60" s="43"/>
      <c r="E60" s="44"/>
      <c r="F60" s="38"/>
      <c r="G60" s="38"/>
      <c r="H60" s="17" t="str">
        <f aca="false">IFERROR(IF(OR(B60="",C60="",D60="",E60=""),"",((D60+E60)-(B60+C60))*24),"")</f>
        <v/>
      </c>
      <c r="I60" s="16" t="str">
        <f aca="false">IFERROR(IF(OR(A60="",F60="",G60=""),"",IF(VLOOKUP(A60,'Reel Log'!$A:$B,2,FALSE())=1,"N/A",IF(VLOOKUP(A60,'Reel Log'!$A:$B,2,FALSE())=6,"N/A",IF(AND(F60="&lt;0.5 mm",VLOOKUP(A60,'Reel Log'!$A:$B,2,FALSE())=2),"N/A",IF(AND(F60="&lt;0.5 mm",TEXT(VLOOKUP(A60,'Reel Log'!$A:$B,2,FALSE()),"@")="2a"),"N/A",IF(AND(F60="&lt;0.5 mm",VLOOKUP(A60,'Reel Log'!$A:$B,2,FALSE())=3),"N/A",IF(AND(F60="&lt;0.5 mm",VLOOKUP(A60,'Reel Log'!$A:$B,2,FALSE())=4),"N/A",IF(AND(F60="&lt;0.5 mm",VLOOKUP(A60,'Reel Log'!$A:$B,2,FALSE())=5),"N/A",IF(AND(F60="&lt;0.5 mm",TEXT(VLOOKUP(A60,'Reel Log'!$A:$B,2,FALSE()),"@")="5a"),"N/A",IF(AND(F60="0.5-0.8 mm",VLOOKUP(A60,'Reel Log'!$A:$B,2,FALSE())=2),"N/A",IF(AND(F60="0.5-0.8 mm",TEXT(VLOOKUP(A60,'Reel Log'!$A:$B,2,FALSE()),"@")="2a"),IF(G60=125,4,IF(G60=90,15,IF(G60=60,50,IF(G60=40,96,"?")))),IF(AND(F60="0.5-0.8 mm",VLOOKUP(A60,'Reel Log'!$A:$B,2,FALSE())=3),IF(G60=125,4,IF(G60=90,15,IF(G60=60,50,IF(G60=40,96,"?")))),IF(AND(F60="0.5-0.8 mm",VLOOKUP(A60,'Reel Log'!$A:$B,2,FALSE())=4),IF(G60=125,4,IF(G60=90,16,IF(G60=60,50,IF(G60=40,96,"?")))),IF(AND(F60="0.5-0.8 mm",VLOOKUP(A60,'Reel Log'!$A:$B,2,FALSE())=5),IF(G60=125,4,IF(G60=90,16,IF(G60=60,50,IF(G60=40,96,"?")))),IF(AND(F60="0.5-0.8 mm",TEXT(VLOOKUP(A60,'Reel Log'!$A:$B,2,FALSE()),"@")="5a"),IF(G60=125,4,IF(G60=90,16,IF(G60=60,50,IF(G60=40,96,"?")))),IF(AND(F60="0.8-1.4 mm",VLOOKUP(A60,'Reel Log'!$A:$B,2,FALSE())=2),"N/A",IF(AND(F60="0.8-1.4 mm",TEXT(VLOOKUP(A60,'Reel Log'!$A:$B,2,FALSE()),"@")="2a"),IF(G60=125,8,IF(G60=90,25,IF(G60=60,100,IF(G60=40,192,"?")))),IF(AND(F60="0.8-1.4 mm",VLOOKUP(A60,'Reel Log'!$A:$B,2,FALSE())=3),IF(G60=125,8,IF(G60=90,25,IF(G60=60,100,IF(G60=40,192,"?")))),IF(AND(F60="0.8-1.4 mm",VLOOKUP(A60,'Reel Log'!$A:$B,2,FALSE())=4),IF(G60=125,9,IF(G60=90,27,IF(G60=60,113,IF(G60=40,240,"?")))),IF(AND(F60="0.8-1.4 mm",VLOOKUP(A60,'Reel Log'!$A:$B,2,FALSE())=5),IF(G60=125,10,IF(G60=90,28,IF(G60=60,126,IF(G60=40,264,"?")))),IF(AND(F60="0.8-1.4 mm",TEXT(VLOOKUP(A60,'Reel Log'!$A:$B,2,FALSE()),"@")="5a"),IF(G60=125,11,IF(G60=90,30,IF(G60=60,138,IF(G60=40,288,"?")))),IF(AND(F60="1.4-2.0 mm",VLOOKUP(A60,'Reel Log'!$A:$B,2,FALSE())=2),IF(G60=125,18,IF(G60=90,65,IF(G60=60,226,IF(G60=40,600,"?")))),IF(AND(F60="1.4-2.0 mm",TEXT(VLOOKUP(A60,'Reel Log'!$A:$B,2,FALSE()),"@")="2a"),IF(G60=125,21,IF(G60=90,72,IF(G60=60,264,IF(G60=40,696,"?")))),IF(AND(F60="1.4-2.0 mm",VLOOKUP(A60,'Reel Log'!$A:$B,2,FALSE())=3),IF(G60=125,27,IF(G60=90,96,IF(G60=60,339,IF(G60=40,888,"?")))),IF(AND(F60="1.4-2.0 mm",VLOOKUP(A60,'Reel Log'!$A:$B,2,FALSE())=4),IF(G60=125,34,IF(G60=90,120,IF(G60=60,427,IF(G60=40,1128,"?")))),IF(AND(F60="1.4-2.0 mm",VLOOKUP(A60,'Reel Log'!$A:$B,2,FALSE())=5),IF(G60=125,40,IF(G60=90,144,IF(G60=60,502,IF(G60=40,1368,"?")))),IF(AND(F60="1.4-2.0 mm",TEXT(VLOOKUP(A60,'Reel Log'!$A:$B,2,FALSE()),"@")="5a"),IF(G60=125,48,IF(G60=90,192,IF(G60=60,603,IF(G60=40,1896,"?")))),IF(AND(F60="&gt;2.0 mm",VLOOKUP(A60,'Reel Log'!$A:$B,2,FALSE())=2),IF(G60=125,48,IF(G60=90,240,IF(G60=60,603,IF(G60=40,1896,"?")))),IF(AND(F60="&gt;2.0 mm",TEXT(VLOOKUP(A60,'Reel Log'!$A:$B,2,FALSE()),"@")="2a"),IF(G60=125,48,IF(G60=90,240,IF(G60=60,603,IF(G60=40,1896,"?")))),IF(AND(F60="&gt;2.0 mm",VLOOKUP(A60,'Reel Log'!$A:$B,2,FALSE())=3),IF(G60=125,48,IF(G60=90,240,IF(G60=60,603,IF(G60=40,1896,"?")))),IF(AND(F60="&gt;2.0 mm",VLOOKUP(A60,'Reel Log'!$A:$B,2,FALSE())=4),IF(G60=125,48,IF(G60=90,240,IF(G60=60,603,IF(G60=40,1896,"?")))),IF(AND(F60="&gt;2.0 mm",VLOOKUP(A60,'Reel Log'!$A:$B,2,FALSE())=5),IF(G60=125,48,IF(G60=90,240,IF(G60=60,603,IF(G60=40,1896,"?")))),IF(AND(F60="&gt;2.0 mm",TEXT(VLOOKUP(A60,'Reel Log'!$A:$B,2,FALSE()),"@")="5a"),IF(G60=125,48,IF(G60=90,240,IF(G60=60,603,IF(G60=40,1896,"?")))),"?"))))))))))))))))))))))))))))))))),"")</f>
        <v/>
      </c>
      <c r="J60" s="16" t="str">
        <f aca="false">IFERROR(IF(A60="","",IF(OR(I60="",I60="?"),"", IF(I60="N/A",IF(A60="","",IF(VLOOKUP(A60,'Reel Log'!$A:$B,2,FALSE())=1,99999,IF(VLOOKUP(A60,'Reel Log'!$A:$B,2,FALSE())=2,672,IF(TEXT(VLOOKUP(A60,'Reel Log'!$A:$B,2,FALSE()),"@")="2a",336,IF(VLOOKUP(A60,'Reel Log'!$A:$B,2,FALSE())=3,168,IF(VLOOKUP(A60,'Reel Log'!$A:$B,2,FALSE())=4,72,IF(VLOOKUP(A60,'Reel Log'!$A:$B,2,FALSE())=5,48,IF(TEXT(VLOOKUP(A60,'Reel Log'!$A:$B,2,FALSE()),"@")="5a",24,0)))))))),IF(ISNUMBER(H60),IF(H60&gt;=I60,IF(A60="","",IF(VLOOKUP(A60,'Reel Log'!$A:$B,2,FALSE())=1,99999,IF(VLOOKUP(A60,'Reel Log'!$A:$B,2,FALSE())=2,672,IF(TEXT(VLOOKUP(A60,'Reel Log'!$A:$B,2,FALSE()),"@")="2a",336,IF(VLOOKUP(A60,'Reel Log'!$A:$B,2,FALSE())=3,168,IF(VLOOKUP(A60,'Reel Log'!$A:$B,2,FALSE())=4,72,IF(VLOOKUP(A60,'Reel Log'!$A:$B,2,FALSE())=5,48,IF(TEXT(VLOOKUP(A60,'Reel Log'!$A:$B,2,FALSE()),"@")="5a",24,0)))))))),0),"")))),"")</f>
        <v/>
      </c>
      <c r="K60" s="38"/>
      <c r="L60" s="38"/>
    </row>
    <row r="61" customFormat="false" ht="15" hidden="false" customHeight="false" outlineLevel="0" collapsed="false">
      <c r="A61" s="38"/>
      <c r="B61" s="43"/>
      <c r="C61" s="44"/>
      <c r="D61" s="43"/>
      <c r="E61" s="44"/>
      <c r="F61" s="38"/>
      <c r="G61" s="38"/>
      <c r="H61" s="17" t="str">
        <f aca="false">IFERROR(IF(OR(B61="",C61="",D61="",E61=""),"",((D61+E61)-(B61+C61))*24),"")</f>
        <v/>
      </c>
      <c r="I61" s="16" t="str">
        <f aca="false">IFERROR(IF(OR(A61="",F61="",G61=""),"",IF(VLOOKUP(A61,'Reel Log'!$A:$B,2,FALSE())=1,"N/A",IF(VLOOKUP(A61,'Reel Log'!$A:$B,2,FALSE())=6,"N/A",IF(AND(F61="&lt;0.5 mm",VLOOKUP(A61,'Reel Log'!$A:$B,2,FALSE())=2),"N/A",IF(AND(F61="&lt;0.5 mm",TEXT(VLOOKUP(A61,'Reel Log'!$A:$B,2,FALSE()),"@")="2a"),"N/A",IF(AND(F61="&lt;0.5 mm",VLOOKUP(A61,'Reel Log'!$A:$B,2,FALSE())=3),"N/A",IF(AND(F61="&lt;0.5 mm",VLOOKUP(A61,'Reel Log'!$A:$B,2,FALSE())=4),"N/A",IF(AND(F61="&lt;0.5 mm",VLOOKUP(A61,'Reel Log'!$A:$B,2,FALSE())=5),"N/A",IF(AND(F61="&lt;0.5 mm",TEXT(VLOOKUP(A61,'Reel Log'!$A:$B,2,FALSE()),"@")="5a"),"N/A",IF(AND(F61="0.5-0.8 mm",VLOOKUP(A61,'Reel Log'!$A:$B,2,FALSE())=2),"N/A",IF(AND(F61="0.5-0.8 mm",TEXT(VLOOKUP(A61,'Reel Log'!$A:$B,2,FALSE()),"@")="2a"),IF(G61=125,4,IF(G61=90,15,IF(G61=60,50,IF(G61=40,96,"?")))),IF(AND(F61="0.5-0.8 mm",VLOOKUP(A61,'Reel Log'!$A:$B,2,FALSE())=3),IF(G61=125,4,IF(G61=90,15,IF(G61=60,50,IF(G61=40,96,"?")))),IF(AND(F61="0.5-0.8 mm",VLOOKUP(A61,'Reel Log'!$A:$B,2,FALSE())=4),IF(G61=125,4,IF(G61=90,16,IF(G61=60,50,IF(G61=40,96,"?")))),IF(AND(F61="0.5-0.8 mm",VLOOKUP(A61,'Reel Log'!$A:$B,2,FALSE())=5),IF(G61=125,4,IF(G61=90,16,IF(G61=60,50,IF(G61=40,96,"?")))),IF(AND(F61="0.5-0.8 mm",TEXT(VLOOKUP(A61,'Reel Log'!$A:$B,2,FALSE()),"@")="5a"),IF(G61=125,4,IF(G61=90,16,IF(G61=60,50,IF(G61=40,96,"?")))),IF(AND(F61="0.8-1.4 mm",VLOOKUP(A61,'Reel Log'!$A:$B,2,FALSE())=2),"N/A",IF(AND(F61="0.8-1.4 mm",TEXT(VLOOKUP(A61,'Reel Log'!$A:$B,2,FALSE()),"@")="2a"),IF(G61=125,8,IF(G61=90,25,IF(G61=60,100,IF(G61=40,192,"?")))),IF(AND(F61="0.8-1.4 mm",VLOOKUP(A61,'Reel Log'!$A:$B,2,FALSE())=3),IF(G61=125,8,IF(G61=90,25,IF(G61=60,100,IF(G61=40,192,"?")))),IF(AND(F61="0.8-1.4 mm",VLOOKUP(A61,'Reel Log'!$A:$B,2,FALSE())=4),IF(G61=125,9,IF(G61=90,27,IF(G61=60,113,IF(G61=40,240,"?")))),IF(AND(F61="0.8-1.4 mm",VLOOKUP(A61,'Reel Log'!$A:$B,2,FALSE())=5),IF(G61=125,10,IF(G61=90,28,IF(G61=60,126,IF(G61=40,264,"?")))),IF(AND(F61="0.8-1.4 mm",TEXT(VLOOKUP(A61,'Reel Log'!$A:$B,2,FALSE()),"@")="5a"),IF(G61=125,11,IF(G61=90,30,IF(G61=60,138,IF(G61=40,288,"?")))),IF(AND(F61="1.4-2.0 mm",VLOOKUP(A61,'Reel Log'!$A:$B,2,FALSE())=2),IF(G61=125,18,IF(G61=90,65,IF(G61=60,226,IF(G61=40,600,"?")))),IF(AND(F61="1.4-2.0 mm",TEXT(VLOOKUP(A61,'Reel Log'!$A:$B,2,FALSE()),"@")="2a"),IF(G61=125,21,IF(G61=90,72,IF(G61=60,264,IF(G61=40,696,"?")))),IF(AND(F61="1.4-2.0 mm",VLOOKUP(A61,'Reel Log'!$A:$B,2,FALSE())=3),IF(G61=125,27,IF(G61=90,96,IF(G61=60,339,IF(G61=40,888,"?")))),IF(AND(F61="1.4-2.0 mm",VLOOKUP(A61,'Reel Log'!$A:$B,2,FALSE())=4),IF(G61=125,34,IF(G61=90,120,IF(G61=60,427,IF(G61=40,1128,"?")))),IF(AND(F61="1.4-2.0 mm",VLOOKUP(A61,'Reel Log'!$A:$B,2,FALSE())=5),IF(G61=125,40,IF(G61=90,144,IF(G61=60,502,IF(G61=40,1368,"?")))),IF(AND(F61="1.4-2.0 mm",TEXT(VLOOKUP(A61,'Reel Log'!$A:$B,2,FALSE()),"@")="5a"),IF(G61=125,48,IF(G61=90,192,IF(G61=60,603,IF(G61=40,1896,"?")))),IF(AND(F61="&gt;2.0 mm",VLOOKUP(A61,'Reel Log'!$A:$B,2,FALSE())=2),IF(G61=125,48,IF(G61=90,240,IF(G61=60,603,IF(G61=40,1896,"?")))),IF(AND(F61="&gt;2.0 mm",TEXT(VLOOKUP(A61,'Reel Log'!$A:$B,2,FALSE()),"@")="2a"),IF(G61=125,48,IF(G61=90,240,IF(G61=60,603,IF(G61=40,1896,"?")))),IF(AND(F61="&gt;2.0 mm",VLOOKUP(A61,'Reel Log'!$A:$B,2,FALSE())=3),IF(G61=125,48,IF(G61=90,240,IF(G61=60,603,IF(G61=40,1896,"?")))),IF(AND(F61="&gt;2.0 mm",VLOOKUP(A61,'Reel Log'!$A:$B,2,FALSE())=4),IF(G61=125,48,IF(G61=90,240,IF(G61=60,603,IF(G61=40,1896,"?")))),IF(AND(F61="&gt;2.0 mm",VLOOKUP(A61,'Reel Log'!$A:$B,2,FALSE())=5),IF(G61=125,48,IF(G61=90,240,IF(G61=60,603,IF(G61=40,1896,"?")))),IF(AND(F61="&gt;2.0 mm",TEXT(VLOOKUP(A61,'Reel Log'!$A:$B,2,FALSE()),"@")="5a"),IF(G61=125,48,IF(G61=90,240,IF(G61=60,603,IF(G61=40,1896,"?")))),"?"))))))))))))))))))))))))))))))))),"")</f>
        <v/>
      </c>
      <c r="J61" s="16" t="str">
        <f aca="false">IFERROR(IF(A61="","",IF(OR(I61="",I61="?"),"", IF(I61="N/A",IF(A61="","",IF(VLOOKUP(A61,'Reel Log'!$A:$B,2,FALSE())=1,99999,IF(VLOOKUP(A61,'Reel Log'!$A:$B,2,FALSE())=2,672,IF(TEXT(VLOOKUP(A61,'Reel Log'!$A:$B,2,FALSE()),"@")="2a",336,IF(VLOOKUP(A61,'Reel Log'!$A:$B,2,FALSE())=3,168,IF(VLOOKUP(A61,'Reel Log'!$A:$B,2,FALSE())=4,72,IF(VLOOKUP(A61,'Reel Log'!$A:$B,2,FALSE())=5,48,IF(TEXT(VLOOKUP(A61,'Reel Log'!$A:$B,2,FALSE()),"@")="5a",24,0)))))))),IF(ISNUMBER(H61),IF(H61&gt;=I61,IF(A61="","",IF(VLOOKUP(A61,'Reel Log'!$A:$B,2,FALSE())=1,99999,IF(VLOOKUP(A61,'Reel Log'!$A:$B,2,FALSE())=2,672,IF(TEXT(VLOOKUP(A61,'Reel Log'!$A:$B,2,FALSE()),"@")="2a",336,IF(VLOOKUP(A61,'Reel Log'!$A:$B,2,FALSE())=3,168,IF(VLOOKUP(A61,'Reel Log'!$A:$B,2,FALSE())=4,72,IF(VLOOKUP(A61,'Reel Log'!$A:$B,2,FALSE())=5,48,IF(TEXT(VLOOKUP(A61,'Reel Log'!$A:$B,2,FALSE()),"@")="5a",24,0)))))))),0),"")))),"")</f>
        <v/>
      </c>
      <c r="K61" s="38"/>
      <c r="L61" s="38"/>
    </row>
    <row r="62" customFormat="false" ht="15" hidden="false" customHeight="false" outlineLevel="0" collapsed="false">
      <c r="A62" s="38"/>
      <c r="B62" s="43"/>
      <c r="C62" s="44"/>
      <c r="D62" s="43"/>
      <c r="E62" s="44"/>
      <c r="F62" s="38"/>
      <c r="G62" s="38"/>
      <c r="H62" s="17" t="str">
        <f aca="false">IFERROR(IF(OR(B62="",C62="",D62="",E62=""),"",((D62+E62)-(B62+C62))*24),"")</f>
        <v/>
      </c>
      <c r="I62" s="16" t="str">
        <f aca="false">IFERROR(IF(OR(A62="",F62="",G62=""),"",IF(VLOOKUP(A62,'Reel Log'!$A:$B,2,FALSE())=1,"N/A",IF(VLOOKUP(A62,'Reel Log'!$A:$B,2,FALSE())=6,"N/A",IF(AND(F62="&lt;0.5 mm",VLOOKUP(A62,'Reel Log'!$A:$B,2,FALSE())=2),"N/A",IF(AND(F62="&lt;0.5 mm",TEXT(VLOOKUP(A62,'Reel Log'!$A:$B,2,FALSE()),"@")="2a"),"N/A",IF(AND(F62="&lt;0.5 mm",VLOOKUP(A62,'Reel Log'!$A:$B,2,FALSE())=3),"N/A",IF(AND(F62="&lt;0.5 mm",VLOOKUP(A62,'Reel Log'!$A:$B,2,FALSE())=4),"N/A",IF(AND(F62="&lt;0.5 mm",VLOOKUP(A62,'Reel Log'!$A:$B,2,FALSE())=5),"N/A",IF(AND(F62="&lt;0.5 mm",TEXT(VLOOKUP(A62,'Reel Log'!$A:$B,2,FALSE()),"@")="5a"),"N/A",IF(AND(F62="0.5-0.8 mm",VLOOKUP(A62,'Reel Log'!$A:$B,2,FALSE())=2),"N/A",IF(AND(F62="0.5-0.8 mm",TEXT(VLOOKUP(A62,'Reel Log'!$A:$B,2,FALSE()),"@")="2a"),IF(G62=125,4,IF(G62=90,15,IF(G62=60,50,IF(G62=40,96,"?")))),IF(AND(F62="0.5-0.8 mm",VLOOKUP(A62,'Reel Log'!$A:$B,2,FALSE())=3),IF(G62=125,4,IF(G62=90,15,IF(G62=60,50,IF(G62=40,96,"?")))),IF(AND(F62="0.5-0.8 mm",VLOOKUP(A62,'Reel Log'!$A:$B,2,FALSE())=4),IF(G62=125,4,IF(G62=90,16,IF(G62=60,50,IF(G62=40,96,"?")))),IF(AND(F62="0.5-0.8 mm",VLOOKUP(A62,'Reel Log'!$A:$B,2,FALSE())=5),IF(G62=125,4,IF(G62=90,16,IF(G62=60,50,IF(G62=40,96,"?")))),IF(AND(F62="0.5-0.8 mm",TEXT(VLOOKUP(A62,'Reel Log'!$A:$B,2,FALSE()),"@")="5a"),IF(G62=125,4,IF(G62=90,16,IF(G62=60,50,IF(G62=40,96,"?")))),IF(AND(F62="0.8-1.4 mm",VLOOKUP(A62,'Reel Log'!$A:$B,2,FALSE())=2),"N/A",IF(AND(F62="0.8-1.4 mm",TEXT(VLOOKUP(A62,'Reel Log'!$A:$B,2,FALSE()),"@")="2a"),IF(G62=125,8,IF(G62=90,25,IF(G62=60,100,IF(G62=40,192,"?")))),IF(AND(F62="0.8-1.4 mm",VLOOKUP(A62,'Reel Log'!$A:$B,2,FALSE())=3),IF(G62=125,8,IF(G62=90,25,IF(G62=60,100,IF(G62=40,192,"?")))),IF(AND(F62="0.8-1.4 mm",VLOOKUP(A62,'Reel Log'!$A:$B,2,FALSE())=4),IF(G62=125,9,IF(G62=90,27,IF(G62=60,113,IF(G62=40,240,"?")))),IF(AND(F62="0.8-1.4 mm",VLOOKUP(A62,'Reel Log'!$A:$B,2,FALSE())=5),IF(G62=125,10,IF(G62=90,28,IF(G62=60,126,IF(G62=40,264,"?")))),IF(AND(F62="0.8-1.4 mm",TEXT(VLOOKUP(A62,'Reel Log'!$A:$B,2,FALSE()),"@")="5a"),IF(G62=125,11,IF(G62=90,30,IF(G62=60,138,IF(G62=40,288,"?")))),IF(AND(F62="1.4-2.0 mm",VLOOKUP(A62,'Reel Log'!$A:$B,2,FALSE())=2),IF(G62=125,18,IF(G62=90,65,IF(G62=60,226,IF(G62=40,600,"?")))),IF(AND(F62="1.4-2.0 mm",TEXT(VLOOKUP(A62,'Reel Log'!$A:$B,2,FALSE()),"@")="2a"),IF(G62=125,21,IF(G62=90,72,IF(G62=60,264,IF(G62=40,696,"?")))),IF(AND(F62="1.4-2.0 mm",VLOOKUP(A62,'Reel Log'!$A:$B,2,FALSE())=3),IF(G62=125,27,IF(G62=90,96,IF(G62=60,339,IF(G62=40,888,"?")))),IF(AND(F62="1.4-2.0 mm",VLOOKUP(A62,'Reel Log'!$A:$B,2,FALSE())=4),IF(G62=125,34,IF(G62=90,120,IF(G62=60,427,IF(G62=40,1128,"?")))),IF(AND(F62="1.4-2.0 mm",VLOOKUP(A62,'Reel Log'!$A:$B,2,FALSE())=5),IF(G62=125,40,IF(G62=90,144,IF(G62=60,502,IF(G62=40,1368,"?")))),IF(AND(F62="1.4-2.0 mm",TEXT(VLOOKUP(A62,'Reel Log'!$A:$B,2,FALSE()),"@")="5a"),IF(G62=125,48,IF(G62=90,192,IF(G62=60,603,IF(G62=40,1896,"?")))),IF(AND(F62="&gt;2.0 mm",VLOOKUP(A62,'Reel Log'!$A:$B,2,FALSE())=2),IF(G62=125,48,IF(G62=90,240,IF(G62=60,603,IF(G62=40,1896,"?")))),IF(AND(F62="&gt;2.0 mm",TEXT(VLOOKUP(A62,'Reel Log'!$A:$B,2,FALSE()),"@")="2a"),IF(G62=125,48,IF(G62=90,240,IF(G62=60,603,IF(G62=40,1896,"?")))),IF(AND(F62="&gt;2.0 mm",VLOOKUP(A62,'Reel Log'!$A:$B,2,FALSE())=3),IF(G62=125,48,IF(G62=90,240,IF(G62=60,603,IF(G62=40,1896,"?")))),IF(AND(F62="&gt;2.0 mm",VLOOKUP(A62,'Reel Log'!$A:$B,2,FALSE())=4),IF(G62=125,48,IF(G62=90,240,IF(G62=60,603,IF(G62=40,1896,"?")))),IF(AND(F62="&gt;2.0 mm",VLOOKUP(A62,'Reel Log'!$A:$B,2,FALSE())=5),IF(G62=125,48,IF(G62=90,240,IF(G62=60,603,IF(G62=40,1896,"?")))),IF(AND(F62="&gt;2.0 mm",TEXT(VLOOKUP(A62,'Reel Log'!$A:$B,2,FALSE()),"@")="5a"),IF(G62=125,48,IF(G62=90,240,IF(G62=60,603,IF(G62=40,1896,"?")))),"?"))))))))))))))))))))))))))))))))),"")</f>
        <v/>
      </c>
      <c r="J62" s="16" t="str">
        <f aca="false">IFERROR(IF(A62="","",IF(OR(I62="",I62="?"),"", IF(I62="N/A",IF(A62="","",IF(VLOOKUP(A62,'Reel Log'!$A:$B,2,FALSE())=1,99999,IF(VLOOKUP(A62,'Reel Log'!$A:$B,2,FALSE())=2,672,IF(TEXT(VLOOKUP(A62,'Reel Log'!$A:$B,2,FALSE()),"@")="2a",336,IF(VLOOKUP(A62,'Reel Log'!$A:$B,2,FALSE())=3,168,IF(VLOOKUP(A62,'Reel Log'!$A:$B,2,FALSE())=4,72,IF(VLOOKUP(A62,'Reel Log'!$A:$B,2,FALSE())=5,48,IF(TEXT(VLOOKUP(A62,'Reel Log'!$A:$B,2,FALSE()),"@")="5a",24,0)))))))),IF(ISNUMBER(H62),IF(H62&gt;=I62,IF(A62="","",IF(VLOOKUP(A62,'Reel Log'!$A:$B,2,FALSE())=1,99999,IF(VLOOKUP(A62,'Reel Log'!$A:$B,2,FALSE())=2,672,IF(TEXT(VLOOKUP(A62,'Reel Log'!$A:$B,2,FALSE()),"@")="2a",336,IF(VLOOKUP(A62,'Reel Log'!$A:$B,2,FALSE())=3,168,IF(VLOOKUP(A62,'Reel Log'!$A:$B,2,FALSE())=4,72,IF(VLOOKUP(A62,'Reel Log'!$A:$B,2,FALSE())=5,48,IF(TEXT(VLOOKUP(A62,'Reel Log'!$A:$B,2,FALSE()),"@")="5a",24,0)))))))),0),"")))),"")</f>
        <v/>
      </c>
      <c r="K62" s="38"/>
      <c r="L62" s="38"/>
    </row>
    <row r="63" customFormat="false" ht="15" hidden="false" customHeight="false" outlineLevel="0" collapsed="false">
      <c r="A63" s="38"/>
      <c r="B63" s="43"/>
      <c r="C63" s="44"/>
      <c r="D63" s="43"/>
      <c r="E63" s="44"/>
      <c r="F63" s="38"/>
      <c r="G63" s="38"/>
      <c r="H63" s="17" t="str">
        <f aca="false">IFERROR(IF(OR(B63="",C63="",D63="",E63=""),"",((D63+E63)-(B63+C63))*24),"")</f>
        <v/>
      </c>
      <c r="I63" s="16" t="str">
        <f aca="false">IFERROR(IF(OR(A63="",F63="",G63=""),"",IF(VLOOKUP(A63,'Reel Log'!$A:$B,2,FALSE())=1,"N/A",IF(VLOOKUP(A63,'Reel Log'!$A:$B,2,FALSE())=6,"N/A",IF(AND(F63="&lt;0.5 mm",VLOOKUP(A63,'Reel Log'!$A:$B,2,FALSE())=2),"N/A",IF(AND(F63="&lt;0.5 mm",TEXT(VLOOKUP(A63,'Reel Log'!$A:$B,2,FALSE()),"@")="2a"),"N/A",IF(AND(F63="&lt;0.5 mm",VLOOKUP(A63,'Reel Log'!$A:$B,2,FALSE())=3),"N/A",IF(AND(F63="&lt;0.5 mm",VLOOKUP(A63,'Reel Log'!$A:$B,2,FALSE())=4),"N/A",IF(AND(F63="&lt;0.5 mm",VLOOKUP(A63,'Reel Log'!$A:$B,2,FALSE())=5),"N/A",IF(AND(F63="&lt;0.5 mm",TEXT(VLOOKUP(A63,'Reel Log'!$A:$B,2,FALSE()),"@")="5a"),"N/A",IF(AND(F63="0.5-0.8 mm",VLOOKUP(A63,'Reel Log'!$A:$B,2,FALSE())=2),"N/A",IF(AND(F63="0.5-0.8 mm",TEXT(VLOOKUP(A63,'Reel Log'!$A:$B,2,FALSE()),"@")="2a"),IF(G63=125,4,IF(G63=90,15,IF(G63=60,50,IF(G63=40,96,"?")))),IF(AND(F63="0.5-0.8 mm",VLOOKUP(A63,'Reel Log'!$A:$B,2,FALSE())=3),IF(G63=125,4,IF(G63=90,15,IF(G63=60,50,IF(G63=40,96,"?")))),IF(AND(F63="0.5-0.8 mm",VLOOKUP(A63,'Reel Log'!$A:$B,2,FALSE())=4),IF(G63=125,4,IF(G63=90,16,IF(G63=60,50,IF(G63=40,96,"?")))),IF(AND(F63="0.5-0.8 mm",VLOOKUP(A63,'Reel Log'!$A:$B,2,FALSE())=5),IF(G63=125,4,IF(G63=90,16,IF(G63=60,50,IF(G63=40,96,"?")))),IF(AND(F63="0.5-0.8 mm",TEXT(VLOOKUP(A63,'Reel Log'!$A:$B,2,FALSE()),"@")="5a"),IF(G63=125,4,IF(G63=90,16,IF(G63=60,50,IF(G63=40,96,"?")))),IF(AND(F63="0.8-1.4 mm",VLOOKUP(A63,'Reel Log'!$A:$B,2,FALSE())=2),"N/A",IF(AND(F63="0.8-1.4 mm",TEXT(VLOOKUP(A63,'Reel Log'!$A:$B,2,FALSE()),"@")="2a"),IF(G63=125,8,IF(G63=90,25,IF(G63=60,100,IF(G63=40,192,"?")))),IF(AND(F63="0.8-1.4 mm",VLOOKUP(A63,'Reel Log'!$A:$B,2,FALSE())=3),IF(G63=125,8,IF(G63=90,25,IF(G63=60,100,IF(G63=40,192,"?")))),IF(AND(F63="0.8-1.4 mm",VLOOKUP(A63,'Reel Log'!$A:$B,2,FALSE())=4),IF(G63=125,9,IF(G63=90,27,IF(G63=60,113,IF(G63=40,240,"?")))),IF(AND(F63="0.8-1.4 mm",VLOOKUP(A63,'Reel Log'!$A:$B,2,FALSE())=5),IF(G63=125,10,IF(G63=90,28,IF(G63=60,126,IF(G63=40,264,"?")))),IF(AND(F63="0.8-1.4 mm",TEXT(VLOOKUP(A63,'Reel Log'!$A:$B,2,FALSE()),"@")="5a"),IF(G63=125,11,IF(G63=90,30,IF(G63=60,138,IF(G63=40,288,"?")))),IF(AND(F63="1.4-2.0 mm",VLOOKUP(A63,'Reel Log'!$A:$B,2,FALSE())=2),IF(G63=125,18,IF(G63=90,65,IF(G63=60,226,IF(G63=40,600,"?")))),IF(AND(F63="1.4-2.0 mm",TEXT(VLOOKUP(A63,'Reel Log'!$A:$B,2,FALSE()),"@")="2a"),IF(G63=125,21,IF(G63=90,72,IF(G63=60,264,IF(G63=40,696,"?")))),IF(AND(F63="1.4-2.0 mm",VLOOKUP(A63,'Reel Log'!$A:$B,2,FALSE())=3),IF(G63=125,27,IF(G63=90,96,IF(G63=60,339,IF(G63=40,888,"?")))),IF(AND(F63="1.4-2.0 mm",VLOOKUP(A63,'Reel Log'!$A:$B,2,FALSE())=4),IF(G63=125,34,IF(G63=90,120,IF(G63=60,427,IF(G63=40,1128,"?")))),IF(AND(F63="1.4-2.0 mm",VLOOKUP(A63,'Reel Log'!$A:$B,2,FALSE())=5),IF(G63=125,40,IF(G63=90,144,IF(G63=60,502,IF(G63=40,1368,"?")))),IF(AND(F63="1.4-2.0 mm",TEXT(VLOOKUP(A63,'Reel Log'!$A:$B,2,FALSE()),"@")="5a"),IF(G63=125,48,IF(G63=90,192,IF(G63=60,603,IF(G63=40,1896,"?")))),IF(AND(F63="&gt;2.0 mm",VLOOKUP(A63,'Reel Log'!$A:$B,2,FALSE())=2),IF(G63=125,48,IF(G63=90,240,IF(G63=60,603,IF(G63=40,1896,"?")))),IF(AND(F63="&gt;2.0 mm",TEXT(VLOOKUP(A63,'Reel Log'!$A:$B,2,FALSE()),"@")="2a"),IF(G63=125,48,IF(G63=90,240,IF(G63=60,603,IF(G63=40,1896,"?")))),IF(AND(F63="&gt;2.0 mm",VLOOKUP(A63,'Reel Log'!$A:$B,2,FALSE())=3),IF(G63=125,48,IF(G63=90,240,IF(G63=60,603,IF(G63=40,1896,"?")))),IF(AND(F63="&gt;2.0 mm",VLOOKUP(A63,'Reel Log'!$A:$B,2,FALSE())=4),IF(G63=125,48,IF(G63=90,240,IF(G63=60,603,IF(G63=40,1896,"?")))),IF(AND(F63="&gt;2.0 mm",VLOOKUP(A63,'Reel Log'!$A:$B,2,FALSE())=5),IF(G63=125,48,IF(G63=90,240,IF(G63=60,603,IF(G63=40,1896,"?")))),IF(AND(F63="&gt;2.0 mm",TEXT(VLOOKUP(A63,'Reel Log'!$A:$B,2,FALSE()),"@")="5a"),IF(G63=125,48,IF(G63=90,240,IF(G63=60,603,IF(G63=40,1896,"?")))),"?"))))))))))))))))))))))))))))))))),"")</f>
        <v/>
      </c>
      <c r="J63" s="16" t="str">
        <f aca="false">IFERROR(IF(A63="","",IF(OR(I63="",I63="?"),"", IF(I63="N/A",IF(A63="","",IF(VLOOKUP(A63,'Reel Log'!$A:$B,2,FALSE())=1,99999,IF(VLOOKUP(A63,'Reel Log'!$A:$B,2,FALSE())=2,672,IF(TEXT(VLOOKUP(A63,'Reel Log'!$A:$B,2,FALSE()),"@")="2a",336,IF(VLOOKUP(A63,'Reel Log'!$A:$B,2,FALSE())=3,168,IF(VLOOKUP(A63,'Reel Log'!$A:$B,2,FALSE())=4,72,IF(VLOOKUP(A63,'Reel Log'!$A:$B,2,FALSE())=5,48,IF(TEXT(VLOOKUP(A63,'Reel Log'!$A:$B,2,FALSE()),"@")="5a",24,0)))))))),IF(ISNUMBER(H63),IF(H63&gt;=I63,IF(A63="","",IF(VLOOKUP(A63,'Reel Log'!$A:$B,2,FALSE())=1,99999,IF(VLOOKUP(A63,'Reel Log'!$A:$B,2,FALSE())=2,672,IF(TEXT(VLOOKUP(A63,'Reel Log'!$A:$B,2,FALSE()),"@")="2a",336,IF(VLOOKUP(A63,'Reel Log'!$A:$B,2,FALSE())=3,168,IF(VLOOKUP(A63,'Reel Log'!$A:$B,2,FALSE())=4,72,IF(VLOOKUP(A63,'Reel Log'!$A:$B,2,FALSE())=5,48,IF(TEXT(VLOOKUP(A63,'Reel Log'!$A:$B,2,FALSE()),"@")="5a",24,0)))))))),0),"")))),"")</f>
        <v/>
      </c>
      <c r="K63" s="38"/>
      <c r="L63" s="38"/>
    </row>
    <row r="64" customFormat="false" ht="15" hidden="false" customHeight="false" outlineLevel="0" collapsed="false">
      <c r="A64" s="38"/>
      <c r="B64" s="43"/>
      <c r="C64" s="44"/>
      <c r="D64" s="43"/>
      <c r="E64" s="44"/>
      <c r="F64" s="38"/>
      <c r="G64" s="38"/>
      <c r="H64" s="17" t="str">
        <f aca="false">IFERROR(IF(OR(B64="",C64="",D64="",E64=""),"",((D64+E64)-(B64+C64))*24),"")</f>
        <v/>
      </c>
      <c r="I64" s="16" t="str">
        <f aca="false">IFERROR(IF(OR(A64="",F64="",G64=""),"",IF(VLOOKUP(A64,'Reel Log'!$A:$B,2,FALSE())=1,"N/A",IF(VLOOKUP(A64,'Reel Log'!$A:$B,2,FALSE())=6,"N/A",IF(AND(F64="&lt;0.5 mm",VLOOKUP(A64,'Reel Log'!$A:$B,2,FALSE())=2),"N/A",IF(AND(F64="&lt;0.5 mm",TEXT(VLOOKUP(A64,'Reel Log'!$A:$B,2,FALSE()),"@")="2a"),"N/A",IF(AND(F64="&lt;0.5 mm",VLOOKUP(A64,'Reel Log'!$A:$B,2,FALSE())=3),"N/A",IF(AND(F64="&lt;0.5 mm",VLOOKUP(A64,'Reel Log'!$A:$B,2,FALSE())=4),"N/A",IF(AND(F64="&lt;0.5 mm",VLOOKUP(A64,'Reel Log'!$A:$B,2,FALSE())=5),"N/A",IF(AND(F64="&lt;0.5 mm",TEXT(VLOOKUP(A64,'Reel Log'!$A:$B,2,FALSE()),"@")="5a"),"N/A",IF(AND(F64="0.5-0.8 mm",VLOOKUP(A64,'Reel Log'!$A:$B,2,FALSE())=2),"N/A",IF(AND(F64="0.5-0.8 mm",TEXT(VLOOKUP(A64,'Reel Log'!$A:$B,2,FALSE()),"@")="2a"),IF(G64=125,4,IF(G64=90,15,IF(G64=60,50,IF(G64=40,96,"?")))),IF(AND(F64="0.5-0.8 mm",VLOOKUP(A64,'Reel Log'!$A:$B,2,FALSE())=3),IF(G64=125,4,IF(G64=90,15,IF(G64=60,50,IF(G64=40,96,"?")))),IF(AND(F64="0.5-0.8 mm",VLOOKUP(A64,'Reel Log'!$A:$B,2,FALSE())=4),IF(G64=125,4,IF(G64=90,16,IF(G64=60,50,IF(G64=40,96,"?")))),IF(AND(F64="0.5-0.8 mm",VLOOKUP(A64,'Reel Log'!$A:$B,2,FALSE())=5),IF(G64=125,4,IF(G64=90,16,IF(G64=60,50,IF(G64=40,96,"?")))),IF(AND(F64="0.5-0.8 mm",TEXT(VLOOKUP(A64,'Reel Log'!$A:$B,2,FALSE()),"@")="5a"),IF(G64=125,4,IF(G64=90,16,IF(G64=60,50,IF(G64=40,96,"?")))),IF(AND(F64="0.8-1.4 mm",VLOOKUP(A64,'Reel Log'!$A:$B,2,FALSE())=2),"N/A",IF(AND(F64="0.8-1.4 mm",TEXT(VLOOKUP(A64,'Reel Log'!$A:$B,2,FALSE()),"@")="2a"),IF(G64=125,8,IF(G64=90,25,IF(G64=60,100,IF(G64=40,192,"?")))),IF(AND(F64="0.8-1.4 mm",VLOOKUP(A64,'Reel Log'!$A:$B,2,FALSE())=3),IF(G64=125,8,IF(G64=90,25,IF(G64=60,100,IF(G64=40,192,"?")))),IF(AND(F64="0.8-1.4 mm",VLOOKUP(A64,'Reel Log'!$A:$B,2,FALSE())=4),IF(G64=125,9,IF(G64=90,27,IF(G64=60,113,IF(G64=40,240,"?")))),IF(AND(F64="0.8-1.4 mm",VLOOKUP(A64,'Reel Log'!$A:$B,2,FALSE())=5),IF(G64=125,10,IF(G64=90,28,IF(G64=60,126,IF(G64=40,264,"?")))),IF(AND(F64="0.8-1.4 mm",TEXT(VLOOKUP(A64,'Reel Log'!$A:$B,2,FALSE()),"@")="5a"),IF(G64=125,11,IF(G64=90,30,IF(G64=60,138,IF(G64=40,288,"?")))),IF(AND(F64="1.4-2.0 mm",VLOOKUP(A64,'Reel Log'!$A:$B,2,FALSE())=2),IF(G64=125,18,IF(G64=90,65,IF(G64=60,226,IF(G64=40,600,"?")))),IF(AND(F64="1.4-2.0 mm",TEXT(VLOOKUP(A64,'Reel Log'!$A:$B,2,FALSE()),"@")="2a"),IF(G64=125,21,IF(G64=90,72,IF(G64=60,264,IF(G64=40,696,"?")))),IF(AND(F64="1.4-2.0 mm",VLOOKUP(A64,'Reel Log'!$A:$B,2,FALSE())=3),IF(G64=125,27,IF(G64=90,96,IF(G64=60,339,IF(G64=40,888,"?")))),IF(AND(F64="1.4-2.0 mm",VLOOKUP(A64,'Reel Log'!$A:$B,2,FALSE())=4),IF(G64=125,34,IF(G64=90,120,IF(G64=60,427,IF(G64=40,1128,"?")))),IF(AND(F64="1.4-2.0 mm",VLOOKUP(A64,'Reel Log'!$A:$B,2,FALSE())=5),IF(G64=125,40,IF(G64=90,144,IF(G64=60,502,IF(G64=40,1368,"?")))),IF(AND(F64="1.4-2.0 mm",TEXT(VLOOKUP(A64,'Reel Log'!$A:$B,2,FALSE()),"@")="5a"),IF(G64=125,48,IF(G64=90,192,IF(G64=60,603,IF(G64=40,1896,"?")))),IF(AND(F64="&gt;2.0 mm",VLOOKUP(A64,'Reel Log'!$A:$B,2,FALSE())=2),IF(G64=125,48,IF(G64=90,240,IF(G64=60,603,IF(G64=40,1896,"?")))),IF(AND(F64="&gt;2.0 mm",TEXT(VLOOKUP(A64,'Reel Log'!$A:$B,2,FALSE()),"@")="2a"),IF(G64=125,48,IF(G64=90,240,IF(G64=60,603,IF(G64=40,1896,"?")))),IF(AND(F64="&gt;2.0 mm",VLOOKUP(A64,'Reel Log'!$A:$B,2,FALSE())=3),IF(G64=125,48,IF(G64=90,240,IF(G64=60,603,IF(G64=40,1896,"?")))),IF(AND(F64="&gt;2.0 mm",VLOOKUP(A64,'Reel Log'!$A:$B,2,FALSE())=4),IF(G64=125,48,IF(G64=90,240,IF(G64=60,603,IF(G64=40,1896,"?")))),IF(AND(F64="&gt;2.0 mm",VLOOKUP(A64,'Reel Log'!$A:$B,2,FALSE())=5),IF(G64=125,48,IF(G64=90,240,IF(G64=60,603,IF(G64=40,1896,"?")))),IF(AND(F64="&gt;2.0 mm",TEXT(VLOOKUP(A64,'Reel Log'!$A:$B,2,FALSE()),"@")="5a"),IF(G64=125,48,IF(G64=90,240,IF(G64=60,603,IF(G64=40,1896,"?")))),"?"))))))))))))))))))))))))))))))))),"")</f>
        <v/>
      </c>
      <c r="J64" s="16" t="str">
        <f aca="false">IFERROR(IF(A64="","",IF(OR(I64="",I64="?"),"", IF(I64="N/A",IF(A64="","",IF(VLOOKUP(A64,'Reel Log'!$A:$B,2,FALSE())=1,99999,IF(VLOOKUP(A64,'Reel Log'!$A:$B,2,FALSE())=2,672,IF(TEXT(VLOOKUP(A64,'Reel Log'!$A:$B,2,FALSE()),"@")="2a",336,IF(VLOOKUP(A64,'Reel Log'!$A:$B,2,FALSE())=3,168,IF(VLOOKUP(A64,'Reel Log'!$A:$B,2,FALSE())=4,72,IF(VLOOKUP(A64,'Reel Log'!$A:$B,2,FALSE())=5,48,IF(TEXT(VLOOKUP(A64,'Reel Log'!$A:$B,2,FALSE()),"@")="5a",24,0)))))))),IF(ISNUMBER(H64),IF(H64&gt;=I64,IF(A64="","",IF(VLOOKUP(A64,'Reel Log'!$A:$B,2,FALSE())=1,99999,IF(VLOOKUP(A64,'Reel Log'!$A:$B,2,FALSE())=2,672,IF(TEXT(VLOOKUP(A64,'Reel Log'!$A:$B,2,FALSE()),"@")="2a",336,IF(VLOOKUP(A64,'Reel Log'!$A:$B,2,FALSE())=3,168,IF(VLOOKUP(A64,'Reel Log'!$A:$B,2,FALSE())=4,72,IF(VLOOKUP(A64,'Reel Log'!$A:$B,2,FALSE())=5,48,IF(TEXT(VLOOKUP(A64,'Reel Log'!$A:$B,2,FALSE()),"@")="5a",24,0)))))))),0),"")))),"")</f>
        <v/>
      </c>
      <c r="K64" s="38"/>
      <c r="L64" s="38"/>
    </row>
    <row r="65" customFormat="false" ht="15" hidden="false" customHeight="false" outlineLevel="0" collapsed="false">
      <c r="A65" s="38"/>
      <c r="B65" s="43"/>
      <c r="C65" s="44"/>
      <c r="D65" s="43"/>
      <c r="E65" s="44"/>
      <c r="F65" s="38"/>
      <c r="G65" s="38"/>
      <c r="H65" s="17" t="str">
        <f aca="false">IFERROR(IF(OR(B65="",C65="",D65="",E65=""),"",((D65+E65)-(B65+C65))*24),"")</f>
        <v/>
      </c>
      <c r="I65" s="16" t="str">
        <f aca="false">IFERROR(IF(OR(A65="",F65="",G65=""),"",IF(VLOOKUP(A65,'Reel Log'!$A:$B,2,FALSE())=1,"N/A",IF(VLOOKUP(A65,'Reel Log'!$A:$B,2,FALSE())=6,"N/A",IF(AND(F65="&lt;0.5 mm",VLOOKUP(A65,'Reel Log'!$A:$B,2,FALSE())=2),"N/A",IF(AND(F65="&lt;0.5 mm",TEXT(VLOOKUP(A65,'Reel Log'!$A:$B,2,FALSE()),"@")="2a"),"N/A",IF(AND(F65="&lt;0.5 mm",VLOOKUP(A65,'Reel Log'!$A:$B,2,FALSE())=3),"N/A",IF(AND(F65="&lt;0.5 mm",VLOOKUP(A65,'Reel Log'!$A:$B,2,FALSE())=4),"N/A",IF(AND(F65="&lt;0.5 mm",VLOOKUP(A65,'Reel Log'!$A:$B,2,FALSE())=5),"N/A",IF(AND(F65="&lt;0.5 mm",TEXT(VLOOKUP(A65,'Reel Log'!$A:$B,2,FALSE()),"@")="5a"),"N/A",IF(AND(F65="0.5-0.8 mm",VLOOKUP(A65,'Reel Log'!$A:$B,2,FALSE())=2),"N/A",IF(AND(F65="0.5-0.8 mm",TEXT(VLOOKUP(A65,'Reel Log'!$A:$B,2,FALSE()),"@")="2a"),IF(G65=125,4,IF(G65=90,15,IF(G65=60,50,IF(G65=40,96,"?")))),IF(AND(F65="0.5-0.8 mm",VLOOKUP(A65,'Reel Log'!$A:$B,2,FALSE())=3),IF(G65=125,4,IF(G65=90,15,IF(G65=60,50,IF(G65=40,96,"?")))),IF(AND(F65="0.5-0.8 mm",VLOOKUP(A65,'Reel Log'!$A:$B,2,FALSE())=4),IF(G65=125,4,IF(G65=90,16,IF(G65=60,50,IF(G65=40,96,"?")))),IF(AND(F65="0.5-0.8 mm",VLOOKUP(A65,'Reel Log'!$A:$B,2,FALSE())=5),IF(G65=125,4,IF(G65=90,16,IF(G65=60,50,IF(G65=40,96,"?")))),IF(AND(F65="0.5-0.8 mm",TEXT(VLOOKUP(A65,'Reel Log'!$A:$B,2,FALSE()),"@")="5a"),IF(G65=125,4,IF(G65=90,16,IF(G65=60,50,IF(G65=40,96,"?")))),IF(AND(F65="0.8-1.4 mm",VLOOKUP(A65,'Reel Log'!$A:$B,2,FALSE())=2),"N/A",IF(AND(F65="0.8-1.4 mm",TEXT(VLOOKUP(A65,'Reel Log'!$A:$B,2,FALSE()),"@")="2a"),IF(G65=125,8,IF(G65=90,25,IF(G65=60,100,IF(G65=40,192,"?")))),IF(AND(F65="0.8-1.4 mm",VLOOKUP(A65,'Reel Log'!$A:$B,2,FALSE())=3),IF(G65=125,8,IF(G65=90,25,IF(G65=60,100,IF(G65=40,192,"?")))),IF(AND(F65="0.8-1.4 mm",VLOOKUP(A65,'Reel Log'!$A:$B,2,FALSE())=4),IF(G65=125,9,IF(G65=90,27,IF(G65=60,113,IF(G65=40,240,"?")))),IF(AND(F65="0.8-1.4 mm",VLOOKUP(A65,'Reel Log'!$A:$B,2,FALSE())=5),IF(G65=125,10,IF(G65=90,28,IF(G65=60,126,IF(G65=40,264,"?")))),IF(AND(F65="0.8-1.4 mm",TEXT(VLOOKUP(A65,'Reel Log'!$A:$B,2,FALSE()),"@")="5a"),IF(G65=125,11,IF(G65=90,30,IF(G65=60,138,IF(G65=40,288,"?")))),IF(AND(F65="1.4-2.0 mm",VLOOKUP(A65,'Reel Log'!$A:$B,2,FALSE())=2),IF(G65=125,18,IF(G65=90,65,IF(G65=60,226,IF(G65=40,600,"?")))),IF(AND(F65="1.4-2.0 mm",TEXT(VLOOKUP(A65,'Reel Log'!$A:$B,2,FALSE()),"@")="2a"),IF(G65=125,21,IF(G65=90,72,IF(G65=60,264,IF(G65=40,696,"?")))),IF(AND(F65="1.4-2.0 mm",VLOOKUP(A65,'Reel Log'!$A:$B,2,FALSE())=3),IF(G65=125,27,IF(G65=90,96,IF(G65=60,339,IF(G65=40,888,"?")))),IF(AND(F65="1.4-2.0 mm",VLOOKUP(A65,'Reel Log'!$A:$B,2,FALSE())=4),IF(G65=125,34,IF(G65=90,120,IF(G65=60,427,IF(G65=40,1128,"?")))),IF(AND(F65="1.4-2.0 mm",VLOOKUP(A65,'Reel Log'!$A:$B,2,FALSE())=5),IF(G65=125,40,IF(G65=90,144,IF(G65=60,502,IF(G65=40,1368,"?")))),IF(AND(F65="1.4-2.0 mm",TEXT(VLOOKUP(A65,'Reel Log'!$A:$B,2,FALSE()),"@")="5a"),IF(G65=125,48,IF(G65=90,192,IF(G65=60,603,IF(G65=40,1896,"?")))),IF(AND(F65="&gt;2.0 mm",VLOOKUP(A65,'Reel Log'!$A:$B,2,FALSE())=2),IF(G65=125,48,IF(G65=90,240,IF(G65=60,603,IF(G65=40,1896,"?")))),IF(AND(F65="&gt;2.0 mm",TEXT(VLOOKUP(A65,'Reel Log'!$A:$B,2,FALSE()),"@")="2a"),IF(G65=125,48,IF(G65=90,240,IF(G65=60,603,IF(G65=40,1896,"?")))),IF(AND(F65="&gt;2.0 mm",VLOOKUP(A65,'Reel Log'!$A:$B,2,FALSE())=3),IF(G65=125,48,IF(G65=90,240,IF(G65=60,603,IF(G65=40,1896,"?")))),IF(AND(F65="&gt;2.0 mm",VLOOKUP(A65,'Reel Log'!$A:$B,2,FALSE())=4),IF(G65=125,48,IF(G65=90,240,IF(G65=60,603,IF(G65=40,1896,"?")))),IF(AND(F65="&gt;2.0 mm",VLOOKUP(A65,'Reel Log'!$A:$B,2,FALSE())=5),IF(G65=125,48,IF(G65=90,240,IF(G65=60,603,IF(G65=40,1896,"?")))),IF(AND(F65="&gt;2.0 mm",TEXT(VLOOKUP(A65,'Reel Log'!$A:$B,2,FALSE()),"@")="5a"),IF(G65=125,48,IF(G65=90,240,IF(G65=60,603,IF(G65=40,1896,"?")))),"?"))))))))))))))))))))))))))))))))),"")</f>
        <v/>
      </c>
      <c r="J65" s="16" t="str">
        <f aca="false">IFERROR(IF(A65="","",IF(OR(I65="",I65="?"),"", IF(I65="N/A",IF(A65="","",IF(VLOOKUP(A65,'Reel Log'!$A:$B,2,FALSE())=1,99999,IF(VLOOKUP(A65,'Reel Log'!$A:$B,2,FALSE())=2,672,IF(TEXT(VLOOKUP(A65,'Reel Log'!$A:$B,2,FALSE()),"@")="2a",336,IF(VLOOKUP(A65,'Reel Log'!$A:$B,2,FALSE())=3,168,IF(VLOOKUP(A65,'Reel Log'!$A:$B,2,FALSE())=4,72,IF(VLOOKUP(A65,'Reel Log'!$A:$B,2,FALSE())=5,48,IF(TEXT(VLOOKUP(A65,'Reel Log'!$A:$B,2,FALSE()),"@")="5a",24,0)))))))),IF(ISNUMBER(H65),IF(H65&gt;=I65,IF(A65="","",IF(VLOOKUP(A65,'Reel Log'!$A:$B,2,FALSE())=1,99999,IF(VLOOKUP(A65,'Reel Log'!$A:$B,2,FALSE())=2,672,IF(TEXT(VLOOKUP(A65,'Reel Log'!$A:$B,2,FALSE()),"@")="2a",336,IF(VLOOKUP(A65,'Reel Log'!$A:$B,2,FALSE())=3,168,IF(VLOOKUP(A65,'Reel Log'!$A:$B,2,FALSE())=4,72,IF(VLOOKUP(A65,'Reel Log'!$A:$B,2,FALSE())=5,48,IF(TEXT(VLOOKUP(A65,'Reel Log'!$A:$B,2,FALSE()),"@")="5a",24,0)))))))),0),"")))),"")</f>
        <v/>
      </c>
      <c r="K65" s="38"/>
      <c r="L65" s="38"/>
    </row>
    <row r="66" customFormat="false" ht="15" hidden="false" customHeight="false" outlineLevel="0" collapsed="false">
      <c r="A66" s="38"/>
      <c r="B66" s="43"/>
      <c r="C66" s="44"/>
      <c r="D66" s="43"/>
      <c r="E66" s="44"/>
      <c r="F66" s="38"/>
      <c r="G66" s="38"/>
      <c r="H66" s="17" t="str">
        <f aca="false">IFERROR(IF(OR(B66="",C66="",D66="",E66=""),"",((D66+E66)-(B66+C66))*24),"")</f>
        <v/>
      </c>
      <c r="I66" s="16" t="str">
        <f aca="false">IFERROR(IF(OR(A66="",F66="",G66=""),"",IF(VLOOKUP(A66,'Reel Log'!$A:$B,2,FALSE())=1,"N/A",IF(VLOOKUP(A66,'Reel Log'!$A:$B,2,FALSE())=6,"N/A",IF(AND(F66="&lt;0.5 mm",VLOOKUP(A66,'Reel Log'!$A:$B,2,FALSE())=2),"N/A",IF(AND(F66="&lt;0.5 mm",TEXT(VLOOKUP(A66,'Reel Log'!$A:$B,2,FALSE()),"@")="2a"),"N/A",IF(AND(F66="&lt;0.5 mm",VLOOKUP(A66,'Reel Log'!$A:$B,2,FALSE())=3),"N/A",IF(AND(F66="&lt;0.5 mm",VLOOKUP(A66,'Reel Log'!$A:$B,2,FALSE())=4),"N/A",IF(AND(F66="&lt;0.5 mm",VLOOKUP(A66,'Reel Log'!$A:$B,2,FALSE())=5),"N/A",IF(AND(F66="&lt;0.5 mm",TEXT(VLOOKUP(A66,'Reel Log'!$A:$B,2,FALSE()),"@")="5a"),"N/A",IF(AND(F66="0.5-0.8 mm",VLOOKUP(A66,'Reel Log'!$A:$B,2,FALSE())=2),"N/A",IF(AND(F66="0.5-0.8 mm",TEXT(VLOOKUP(A66,'Reel Log'!$A:$B,2,FALSE()),"@")="2a"),IF(G66=125,4,IF(G66=90,15,IF(G66=60,50,IF(G66=40,96,"?")))),IF(AND(F66="0.5-0.8 mm",VLOOKUP(A66,'Reel Log'!$A:$B,2,FALSE())=3),IF(G66=125,4,IF(G66=90,15,IF(G66=60,50,IF(G66=40,96,"?")))),IF(AND(F66="0.5-0.8 mm",VLOOKUP(A66,'Reel Log'!$A:$B,2,FALSE())=4),IF(G66=125,4,IF(G66=90,16,IF(G66=60,50,IF(G66=40,96,"?")))),IF(AND(F66="0.5-0.8 mm",VLOOKUP(A66,'Reel Log'!$A:$B,2,FALSE())=5),IF(G66=125,4,IF(G66=90,16,IF(G66=60,50,IF(G66=40,96,"?")))),IF(AND(F66="0.5-0.8 mm",TEXT(VLOOKUP(A66,'Reel Log'!$A:$B,2,FALSE()),"@")="5a"),IF(G66=125,4,IF(G66=90,16,IF(G66=60,50,IF(G66=40,96,"?")))),IF(AND(F66="0.8-1.4 mm",VLOOKUP(A66,'Reel Log'!$A:$B,2,FALSE())=2),"N/A",IF(AND(F66="0.8-1.4 mm",TEXT(VLOOKUP(A66,'Reel Log'!$A:$B,2,FALSE()),"@")="2a"),IF(G66=125,8,IF(G66=90,25,IF(G66=60,100,IF(G66=40,192,"?")))),IF(AND(F66="0.8-1.4 mm",VLOOKUP(A66,'Reel Log'!$A:$B,2,FALSE())=3),IF(G66=125,8,IF(G66=90,25,IF(G66=60,100,IF(G66=40,192,"?")))),IF(AND(F66="0.8-1.4 mm",VLOOKUP(A66,'Reel Log'!$A:$B,2,FALSE())=4),IF(G66=125,9,IF(G66=90,27,IF(G66=60,113,IF(G66=40,240,"?")))),IF(AND(F66="0.8-1.4 mm",VLOOKUP(A66,'Reel Log'!$A:$B,2,FALSE())=5),IF(G66=125,10,IF(G66=90,28,IF(G66=60,126,IF(G66=40,264,"?")))),IF(AND(F66="0.8-1.4 mm",TEXT(VLOOKUP(A66,'Reel Log'!$A:$B,2,FALSE()),"@")="5a"),IF(G66=125,11,IF(G66=90,30,IF(G66=60,138,IF(G66=40,288,"?")))),IF(AND(F66="1.4-2.0 mm",VLOOKUP(A66,'Reel Log'!$A:$B,2,FALSE())=2),IF(G66=125,18,IF(G66=90,65,IF(G66=60,226,IF(G66=40,600,"?")))),IF(AND(F66="1.4-2.0 mm",TEXT(VLOOKUP(A66,'Reel Log'!$A:$B,2,FALSE()),"@")="2a"),IF(G66=125,21,IF(G66=90,72,IF(G66=60,264,IF(G66=40,696,"?")))),IF(AND(F66="1.4-2.0 mm",VLOOKUP(A66,'Reel Log'!$A:$B,2,FALSE())=3),IF(G66=125,27,IF(G66=90,96,IF(G66=60,339,IF(G66=40,888,"?")))),IF(AND(F66="1.4-2.0 mm",VLOOKUP(A66,'Reel Log'!$A:$B,2,FALSE())=4),IF(G66=125,34,IF(G66=90,120,IF(G66=60,427,IF(G66=40,1128,"?")))),IF(AND(F66="1.4-2.0 mm",VLOOKUP(A66,'Reel Log'!$A:$B,2,FALSE())=5),IF(G66=125,40,IF(G66=90,144,IF(G66=60,502,IF(G66=40,1368,"?")))),IF(AND(F66="1.4-2.0 mm",TEXT(VLOOKUP(A66,'Reel Log'!$A:$B,2,FALSE()),"@")="5a"),IF(G66=125,48,IF(G66=90,192,IF(G66=60,603,IF(G66=40,1896,"?")))),IF(AND(F66="&gt;2.0 mm",VLOOKUP(A66,'Reel Log'!$A:$B,2,FALSE())=2),IF(G66=125,48,IF(G66=90,240,IF(G66=60,603,IF(G66=40,1896,"?")))),IF(AND(F66="&gt;2.0 mm",TEXT(VLOOKUP(A66,'Reel Log'!$A:$B,2,FALSE()),"@")="2a"),IF(G66=125,48,IF(G66=90,240,IF(G66=60,603,IF(G66=40,1896,"?")))),IF(AND(F66="&gt;2.0 mm",VLOOKUP(A66,'Reel Log'!$A:$B,2,FALSE())=3),IF(G66=125,48,IF(G66=90,240,IF(G66=60,603,IF(G66=40,1896,"?")))),IF(AND(F66="&gt;2.0 mm",VLOOKUP(A66,'Reel Log'!$A:$B,2,FALSE())=4),IF(G66=125,48,IF(G66=90,240,IF(G66=60,603,IF(G66=40,1896,"?")))),IF(AND(F66="&gt;2.0 mm",VLOOKUP(A66,'Reel Log'!$A:$B,2,FALSE())=5),IF(G66=125,48,IF(G66=90,240,IF(G66=60,603,IF(G66=40,1896,"?")))),IF(AND(F66="&gt;2.0 mm",TEXT(VLOOKUP(A66,'Reel Log'!$A:$B,2,FALSE()),"@")="5a"),IF(G66=125,48,IF(G66=90,240,IF(G66=60,603,IF(G66=40,1896,"?")))),"?"))))))))))))))))))))))))))))))))),"")</f>
        <v/>
      </c>
      <c r="J66" s="16" t="str">
        <f aca="false">IFERROR(IF(A66="","",IF(OR(I66="",I66="?"),"", IF(I66="N/A",IF(A66="","",IF(VLOOKUP(A66,'Reel Log'!$A:$B,2,FALSE())=1,99999,IF(VLOOKUP(A66,'Reel Log'!$A:$B,2,FALSE())=2,672,IF(TEXT(VLOOKUP(A66,'Reel Log'!$A:$B,2,FALSE()),"@")="2a",336,IF(VLOOKUP(A66,'Reel Log'!$A:$B,2,FALSE())=3,168,IF(VLOOKUP(A66,'Reel Log'!$A:$B,2,FALSE())=4,72,IF(VLOOKUP(A66,'Reel Log'!$A:$B,2,FALSE())=5,48,IF(TEXT(VLOOKUP(A66,'Reel Log'!$A:$B,2,FALSE()),"@")="5a",24,0)))))))),IF(ISNUMBER(H66),IF(H66&gt;=I66,IF(A66="","",IF(VLOOKUP(A66,'Reel Log'!$A:$B,2,FALSE())=1,99999,IF(VLOOKUP(A66,'Reel Log'!$A:$B,2,FALSE())=2,672,IF(TEXT(VLOOKUP(A66,'Reel Log'!$A:$B,2,FALSE()),"@")="2a",336,IF(VLOOKUP(A66,'Reel Log'!$A:$B,2,FALSE())=3,168,IF(VLOOKUP(A66,'Reel Log'!$A:$B,2,FALSE())=4,72,IF(VLOOKUP(A66,'Reel Log'!$A:$B,2,FALSE())=5,48,IF(TEXT(VLOOKUP(A66,'Reel Log'!$A:$B,2,FALSE()),"@")="5a",24,0)))))))),0),"")))),"")</f>
        <v/>
      </c>
      <c r="K66" s="38"/>
      <c r="L66" s="38"/>
    </row>
    <row r="67" customFormat="false" ht="15" hidden="false" customHeight="false" outlineLevel="0" collapsed="false">
      <c r="A67" s="38"/>
      <c r="B67" s="43"/>
      <c r="C67" s="44"/>
      <c r="D67" s="43"/>
      <c r="E67" s="44"/>
      <c r="F67" s="38"/>
      <c r="G67" s="38"/>
      <c r="H67" s="17" t="str">
        <f aca="false">IFERROR(IF(OR(B67="",C67="",D67="",E67=""),"",((D67+E67)-(B67+C67))*24),"")</f>
        <v/>
      </c>
      <c r="I67" s="16" t="str">
        <f aca="false">IFERROR(IF(OR(A67="",F67="",G67=""),"",IF(VLOOKUP(A67,'Reel Log'!$A:$B,2,FALSE())=1,"N/A",IF(VLOOKUP(A67,'Reel Log'!$A:$B,2,FALSE())=6,"N/A",IF(AND(F67="&lt;0.5 mm",VLOOKUP(A67,'Reel Log'!$A:$B,2,FALSE())=2),"N/A",IF(AND(F67="&lt;0.5 mm",TEXT(VLOOKUP(A67,'Reel Log'!$A:$B,2,FALSE()),"@")="2a"),"N/A",IF(AND(F67="&lt;0.5 mm",VLOOKUP(A67,'Reel Log'!$A:$B,2,FALSE())=3),"N/A",IF(AND(F67="&lt;0.5 mm",VLOOKUP(A67,'Reel Log'!$A:$B,2,FALSE())=4),"N/A",IF(AND(F67="&lt;0.5 mm",VLOOKUP(A67,'Reel Log'!$A:$B,2,FALSE())=5),"N/A",IF(AND(F67="&lt;0.5 mm",TEXT(VLOOKUP(A67,'Reel Log'!$A:$B,2,FALSE()),"@")="5a"),"N/A",IF(AND(F67="0.5-0.8 mm",VLOOKUP(A67,'Reel Log'!$A:$B,2,FALSE())=2),"N/A",IF(AND(F67="0.5-0.8 mm",TEXT(VLOOKUP(A67,'Reel Log'!$A:$B,2,FALSE()),"@")="2a"),IF(G67=125,4,IF(G67=90,15,IF(G67=60,50,IF(G67=40,96,"?")))),IF(AND(F67="0.5-0.8 mm",VLOOKUP(A67,'Reel Log'!$A:$B,2,FALSE())=3),IF(G67=125,4,IF(G67=90,15,IF(G67=60,50,IF(G67=40,96,"?")))),IF(AND(F67="0.5-0.8 mm",VLOOKUP(A67,'Reel Log'!$A:$B,2,FALSE())=4),IF(G67=125,4,IF(G67=90,16,IF(G67=60,50,IF(G67=40,96,"?")))),IF(AND(F67="0.5-0.8 mm",VLOOKUP(A67,'Reel Log'!$A:$B,2,FALSE())=5),IF(G67=125,4,IF(G67=90,16,IF(G67=60,50,IF(G67=40,96,"?")))),IF(AND(F67="0.5-0.8 mm",TEXT(VLOOKUP(A67,'Reel Log'!$A:$B,2,FALSE()),"@")="5a"),IF(G67=125,4,IF(G67=90,16,IF(G67=60,50,IF(G67=40,96,"?")))),IF(AND(F67="0.8-1.4 mm",VLOOKUP(A67,'Reel Log'!$A:$B,2,FALSE())=2),"N/A",IF(AND(F67="0.8-1.4 mm",TEXT(VLOOKUP(A67,'Reel Log'!$A:$B,2,FALSE()),"@")="2a"),IF(G67=125,8,IF(G67=90,25,IF(G67=60,100,IF(G67=40,192,"?")))),IF(AND(F67="0.8-1.4 mm",VLOOKUP(A67,'Reel Log'!$A:$B,2,FALSE())=3),IF(G67=125,8,IF(G67=90,25,IF(G67=60,100,IF(G67=40,192,"?")))),IF(AND(F67="0.8-1.4 mm",VLOOKUP(A67,'Reel Log'!$A:$B,2,FALSE())=4),IF(G67=125,9,IF(G67=90,27,IF(G67=60,113,IF(G67=40,240,"?")))),IF(AND(F67="0.8-1.4 mm",VLOOKUP(A67,'Reel Log'!$A:$B,2,FALSE())=5),IF(G67=125,10,IF(G67=90,28,IF(G67=60,126,IF(G67=40,264,"?")))),IF(AND(F67="0.8-1.4 mm",TEXT(VLOOKUP(A67,'Reel Log'!$A:$B,2,FALSE()),"@")="5a"),IF(G67=125,11,IF(G67=90,30,IF(G67=60,138,IF(G67=40,288,"?")))),IF(AND(F67="1.4-2.0 mm",VLOOKUP(A67,'Reel Log'!$A:$B,2,FALSE())=2),IF(G67=125,18,IF(G67=90,65,IF(G67=60,226,IF(G67=40,600,"?")))),IF(AND(F67="1.4-2.0 mm",TEXT(VLOOKUP(A67,'Reel Log'!$A:$B,2,FALSE()),"@")="2a"),IF(G67=125,21,IF(G67=90,72,IF(G67=60,264,IF(G67=40,696,"?")))),IF(AND(F67="1.4-2.0 mm",VLOOKUP(A67,'Reel Log'!$A:$B,2,FALSE())=3),IF(G67=125,27,IF(G67=90,96,IF(G67=60,339,IF(G67=40,888,"?")))),IF(AND(F67="1.4-2.0 mm",VLOOKUP(A67,'Reel Log'!$A:$B,2,FALSE())=4),IF(G67=125,34,IF(G67=90,120,IF(G67=60,427,IF(G67=40,1128,"?")))),IF(AND(F67="1.4-2.0 mm",VLOOKUP(A67,'Reel Log'!$A:$B,2,FALSE())=5),IF(G67=125,40,IF(G67=90,144,IF(G67=60,502,IF(G67=40,1368,"?")))),IF(AND(F67="1.4-2.0 mm",TEXT(VLOOKUP(A67,'Reel Log'!$A:$B,2,FALSE()),"@")="5a"),IF(G67=125,48,IF(G67=90,192,IF(G67=60,603,IF(G67=40,1896,"?")))),IF(AND(F67="&gt;2.0 mm",VLOOKUP(A67,'Reel Log'!$A:$B,2,FALSE())=2),IF(G67=125,48,IF(G67=90,240,IF(G67=60,603,IF(G67=40,1896,"?")))),IF(AND(F67="&gt;2.0 mm",TEXT(VLOOKUP(A67,'Reel Log'!$A:$B,2,FALSE()),"@")="2a"),IF(G67=125,48,IF(G67=90,240,IF(G67=60,603,IF(G67=40,1896,"?")))),IF(AND(F67="&gt;2.0 mm",VLOOKUP(A67,'Reel Log'!$A:$B,2,FALSE())=3),IF(G67=125,48,IF(G67=90,240,IF(G67=60,603,IF(G67=40,1896,"?")))),IF(AND(F67="&gt;2.0 mm",VLOOKUP(A67,'Reel Log'!$A:$B,2,FALSE())=4),IF(G67=125,48,IF(G67=90,240,IF(G67=60,603,IF(G67=40,1896,"?")))),IF(AND(F67="&gt;2.0 mm",VLOOKUP(A67,'Reel Log'!$A:$B,2,FALSE())=5),IF(G67=125,48,IF(G67=90,240,IF(G67=60,603,IF(G67=40,1896,"?")))),IF(AND(F67="&gt;2.0 mm",TEXT(VLOOKUP(A67,'Reel Log'!$A:$B,2,FALSE()),"@")="5a"),IF(G67=125,48,IF(G67=90,240,IF(G67=60,603,IF(G67=40,1896,"?")))),"?"))))))))))))))))))))))))))))))))),"")</f>
        <v/>
      </c>
      <c r="J67" s="16" t="str">
        <f aca="false">IFERROR(IF(A67="","",IF(OR(I67="",I67="?"),"", IF(I67="N/A",IF(A67="","",IF(VLOOKUP(A67,'Reel Log'!$A:$B,2,FALSE())=1,99999,IF(VLOOKUP(A67,'Reel Log'!$A:$B,2,FALSE())=2,672,IF(TEXT(VLOOKUP(A67,'Reel Log'!$A:$B,2,FALSE()),"@")="2a",336,IF(VLOOKUP(A67,'Reel Log'!$A:$B,2,FALSE())=3,168,IF(VLOOKUP(A67,'Reel Log'!$A:$B,2,FALSE())=4,72,IF(VLOOKUP(A67,'Reel Log'!$A:$B,2,FALSE())=5,48,IF(TEXT(VLOOKUP(A67,'Reel Log'!$A:$B,2,FALSE()),"@")="5a",24,0)))))))),IF(ISNUMBER(H67),IF(H67&gt;=I67,IF(A67="","",IF(VLOOKUP(A67,'Reel Log'!$A:$B,2,FALSE())=1,99999,IF(VLOOKUP(A67,'Reel Log'!$A:$B,2,FALSE())=2,672,IF(TEXT(VLOOKUP(A67,'Reel Log'!$A:$B,2,FALSE()),"@")="2a",336,IF(VLOOKUP(A67,'Reel Log'!$A:$B,2,FALSE())=3,168,IF(VLOOKUP(A67,'Reel Log'!$A:$B,2,FALSE())=4,72,IF(VLOOKUP(A67,'Reel Log'!$A:$B,2,FALSE())=5,48,IF(TEXT(VLOOKUP(A67,'Reel Log'!$A:$B,2,FALSE()),"@")="5a",24,0)))))))),0),"")))),"")</f>
        <v/>
      </c>
      <c r="K67" s="38"/>
      <c r="L67" s="38"/>
    </row>
    <row r="68" customFormat="false" ht="15" hidden="false" customHeight="false" outlineLevel="0" collapsed="false">
      <c r="A68" s="38"/>
      <c r="B68" s="43"/>
      <c r="C68" s="44"/>
      <c r="D68" s="43"/>
      <c r="E68" s="44"/>
      <c r="F68" s="38"/>
      <c r="G68" s="38"/>
      <c r="H68" s="17" t="str">
        <f aca="false">IFERROR(IF(OR(B68="",C68="",D68="",E68=""),"",((D68+E68)-(B68+C68))*24),"")</f>
        <v/>
      </c>
      <c r="I68" s="16" t="str">
        <f aca="false">IFERROR(IF(OR(A68="",F68="",G68=""),"",IF(VLOOKUP(A68,'Reel Log'!$A:$B,2,FALSE())=1,"N/A",IF(VLOOKUP(A68,'Reel Log'!$A:$B,2,FALSE())=6,"N/A",IF(AND(F68="&lt;0.5 mm",VLOOKUP(A68,'Reel Log'!$A:$B,2,FALSE())=2),"N/A",IF(AND(F68="&lt;0.5 mm",TEXT(VLOOKUP(A68,'Reel Log'!$A:$B,2,FALSE()),"@")="2a"),"N/A",IF(AND(F68="&lt;0.5 mm",VLOOKUP(A68,'Reel Log'!$A:$B,2,FALSE())=3),"N/A",IF(AND(F68="&lt;0.5 mm",VLOOKUP(A68,'Reel Log'!$A:$B,2,FALSE())=4),"N/A",IF(AND(F68="&lt;0.5 mm",VLOOKUP(A68,'Reel Log'!$A:$B,2,FALSE())=5),"N/A",IF(AND(F68="&lt;0.5 mm",TEXT(VLOOKUP(A68,'Reel Log'!$A:$B,2,FALSE()),"@")="5a"),"N/A",IF(AND(F68="0.5-0.8 mm",VLOOKUP(A68,'Reel Log'!$A:$B,2,FALSE())=2),"N/A",IF(AND(F68="0.5-0.8 mm",TEXT(VLOOKUP(A68,'Reel Log'!$A:$B,2,FALSE()),"@")="2a"),IF(G68=125,4,IF(G68=90,15,IF(G68=60,50,IF(G68=40,96,"?")))),IF(AND(F68="0.5-0.8 mm",VLOOKUP(A68,'Reel Log'!$A:$B,2,FALSE())=3),IF(G68=125,4,IF(G68=90,15,IF(G68=60,50,IF(G68=40,96,"?")))),IF(AND(F68="0.5-0.8 mm",VLOOKUP(A68,'Reel Log'!$A:$B,2,FALSE())=4),IF(G68=125,4,IF(G68=90,16,IF(G68=60,50,IF(G68=40,96,"?")))),IF(AND(F68="0.5-0.8 mm",VLOOKUP(A68,'Reel Log'!$A:$B,2,FALSE())=5),IF(G68=125,4,IF(G68=90,16,IF(G68=60,50,IF(G68=40,96,"?")))),IF(AND(F68="0.5-0.8 mm",TEXT(VLOOKUP(A68,'Reel Log'!$A:$B,2,FALSE()),"@")="5a"),IF(G68=125,4,IF(G68=90,16,IF(G68=60,50,IF(G68=40,96,"?")))),IF(AND(F68="0.8-1.4 mm",VLOOKUP(A68,'Reel Log'!$A:$B,2,FALSE())=2),"N/A",IF(AND(F68="0.8-1.4 mm",TEXT(VLOOKUP(A68,'Reel Log'!$A:$B,2,FALSE()),"@")="2a"),IF(G68=125,8,IF(G68=90,25,IF(G68=60,100,IF(G68=40,192,"?")))),IF(AND(F68="0.8-1.4 mm",VLOOKUP(A68,'Reel Log'!$A:$B,2,FALSE())=3),IF(G68=125,8,IF(G68=90,25,IF(G68=60,100,IF(G68=40,192,"?")))),IF(AND(F68="0.8-1.4 mm",VLOOKUP(A68,'Reel Log'!$A:$B,2,FALSE())=4),IF(G68=125,9,IF(G68=90,27,IF(G68=60,113,IF(G68=40,240,"?")))),IF(AND(F68="0.8-1.4 mm",VLOOKUP(A68,'Reel Log'!$A:$B,2,FALSE())=5),IF(G68=125,10,IF(G68=90,28,IF(G68=60,126,IF(G68=40,264,"?")))),IF(AND(F68="0.8-1.4 mm",TEXT(VLOOKUP(A68,'Reel Log'!$A:$B,2,FALSE()),"@")="5a"),IF(G68=125,11,IF(G68=90,30,IF(G68=60,138,IF(G68=40,288,"?")))),IF(AND(F68="1.4-2.0 mm",VLOOKUP(A68,'Reel Log'!$A:$B,2,FALSE())=2),IF(G68=125,18,IF(G68=90,65,IF(G68=60,226,IF(G68=40,600,"?")))),IF(AND(F68="1.4-2.0 mm",TEXT(VLOOKUP(A68,'Reel Log'!$A:$B,2,FALSE()),"@")="2a"),IF(G68=125,21,IF(G68=90,72,IF(G68=60,264,IF(G68=40,696,"?")))),IF(AND(F68="1.4-2.0 mm",VLOOKUP(A68,'Reel Log'!$A:$B,2,FALSE())=3),IF(G68=125,27,IF(G68=90,96,IF(G68=60,339,IF(G68=40,888,"?")))),IF(AND(F68="1.4-2.0 mm",VLOOKUP(A68,'Reel Log'!$A:$B,2,FALSE())=4),IF(G68=125,34,IF(G68=90,120,IF(G68=60,427,IF(G68=40,1128,"?")))),IF(AND(F68="1.4-2.0 mm",VLOOKUP(A68,'Reel Log'!$A:$B,2,FALSE())=5),IF(G68=125,40,IF(G68=90,144,IF(G68=60,502,IF(G68=40,1368,"?")))),IF(AND(F68="1.4-2.0 mm",TEXT(VLOOKUP(A68,'Reel Log'!$A:$B,2,FALSE()),"@")="5a"),IF(G68=125,48,IF(G68=90,192,IF(G68=60,603,IF(G68=40,1896,"?")))),IF(AND(F68="&gt;2.0 mm",VLOOKUP(A68,'Reel Log'!$A:$B,2,FALSE())=2),IF(G68=125,48,IF(G68=90,240,IF(G68=60,603,IF(G68=40,1896,"?")))),IF(AND(F68="&gt;2.0 mm",TEXT(VLOOKUP(A68,'Reel Log'!$A:$B,2,FALSE()),"@")="2a"),IF(G68=125,48,IF(G68=90,240,IF(G68=60,603,IF(G68=40,1896,"?")))),IF(AND(F68="&gt;2.0 mm",VLOOKUP(A68,'Reel Log'!$A:$B,2,FALSE())=3),IF(G68=125,48,IF(G68=90,240,IF(G68=60,603,IF(G68=40,1896,"?")))),IF(AND(F68="&gt;2.0 mm",VLOOKUP(A68,'Reel Log'!$A:$B,2,FALSE())=4),IF(G68=125,48,IF(G68=90,240,IF(G68=60,603,IF(G68=40,1896,"?")))),IF(AND(F68="&gt;2.0 mm",VLOOKUP(A68,'Reel Log'!$A:$B,2,FALSE())=5),IF(G68=125,48,IF(G68=90,240,IF(G68=60,603,IF(G68=40,1896,"?")))),IF(AND(F68="&gt;2.0 mm",TEXT(VLOOKUP(A68,'Reel Log'!$A:$B,2,FALSE()),"@")="5a"),IF(G68=125,48,IF(G68=90,240,IF(G68=60,603,IF(G68=40,1896,"?")))),"?"))))))))))))))))))))))))))))))))),"")</f>
        <v/>
      </c>
      <c r="J68" s="16" t="str">
        <f aca="false">IFERROR(IF(A68="","",IF(OR(I68="",I68="?"),"", IF(I68="N/A",IF(A68="","",IF(VLOOKUP(A68,'Reel Log'!$A:$B,2,FALSE())=1,99999,IF(VLOOKUP(A68,'Reel Log'!$A:$B,2,FALSE())=2,672,IF(TEXT(VLOOKUP(A68,'Reel Log'!$A:$B,2,FALSE()),"@")="2a",336,IF(VLOOKUP(A68,'Reel Log'!$A:$B,2,FALSE())=3,168,IF(VLOOKUP(A68,'Reel Log'!$A:$B,2,FALSE())=4,72,IF(VLOOKUP(A68,'Reel Log'!$A:$B,2,FALSE())=5,48,IF(TEXT(VLOOKUP(A68,'Reel Log'!$A:$B,2,FALSE()),"@")="5a",24,0)))))))),IF(ISNUMBER(H68),IF(H68&gt;=I68,IF(A68="","",IF(VLOOKUP(A68,'Reel Log'!$A:$B,2,FALSE())=1,99999,IF(VLOOKUP(A68,'Reel Log'!$A:$B,2,FALSE())=2,672,IF(TEXT(VLOOKUP(A68,'Reel Log'!$A:$B,2,FALSE()),"@")="2a",336,IF(VLOOKUP(A68,'Reel Log'!$A:$B,2,FALSE())=3,168,IF(VLOOKUP(A68,'Reel Log'!$A:$B,2,FALSE())=4,72,IF(VLOOKUP(A68,'Reel Log'!$A:$B,2,FALSE())=5,48,IF(TEXT(VLOOKUP(A68,'Reel Log'!$A:$B,2,FALSE()),"@")="5a",24,0)))))))),0),"")))),"")</f>
        <v/>
      </c>
      <c r="K68" s="38"/>
      <c r="L68" s="38"/>
    </row>
    <row r="69" customFormat="false" ht="15" hidden="false" customHeight="false" outlineLevel="0" collapsed="false">
      <c r="A69" s="38"/>
      <c r="B69" s="43"/>
      <c r="C69" s="44"/>
      <c r="D69" s="43"/>
      <c r="E69" s="44"/>
      <c r="F69" s="38"/>
      <c r="G69" s="38"/>
      <c r="H69" s="17" t="str">
        <f aca="false">IFERROR(IF(OR(B69="",C69="",D69="",E69=""),"",((D69+E69)-(B69+C69))*24),"")</f>
        <v/>
      </c>
      <c r="I69" s="16" t="str">
        <f aca="false">IFERROR(IF(OR(A69="",F69="",G69=""),"",IF(VLOOKUP(A69,'Reel Log'!$A:$B,2,FALSE())=1,"N/A",IF(VLOOKUP(A69,'Reel Log'!$A:$B,2,FALSE())=6,"N/A",IF(AND(F69="&lt;0.5 mm",VLOOKUP(A69,'Reel Log'!$A:$B,2,FALSE())=2),"N/A",IF(AND(F69="&lt;0.5 mm",TEXT(VLOOKUP(A69,'Reel Log'!$A:$B,2,FALSE()),"@")="2a"),"N/A",IF(AND(F69="&lt;0.5 mm",VLOOKUP(A69,'Reel Log'!$A:$B,2,FALSE())=3),"N/A",IF(AND(F69="&lt;0.5 mm",VLOOKUP(A69,'Reel Log'!$A:$B,2,FALSE())=4),"N/A",IF(AND(F69="&lt;0.5 mm",VLOOKUP(A69,'Reel Log'!$A:$B,2,FALSE())=5),"N/A",IF(AND(F69="&lt;0.5 mm",TEXT(VLOOKUP(A69,'Reel Log'!$A:$B,2,FALSE()),"@")="5a"),"N/A",IF(AND(F69="0.5-0.8 mm",VLOOKUP(A69,'Reel Log'!$A:$B,2,FALSE())=2),"N/A",IF(AND(F69="0.5-0.8 mm",TEXT(VLOOKUP(A69,'Reel Log'!$A:$B,2,FALSE()),"@")="2a"),IF(G69=125,4,IF(G69=90,15,IF(G69=60,50,IF(G69=40,96,"?")))),IF(AND(F69="0.5-0.8 mm",VLOOKUP(A69,'Reel Log'!$A:$B,2,FALSE())=3),IF(G69=125,4,IF(G69=90,15,IF(G69=60,50,IF(G69=40,96,"?")))),IF(AND(F69="0.5-0.8 mm",VLOOKUP(A69,'Reel Log'!$A:$B,2,FALSE())=4),IF(G69=125,4,IF(G69=90,16,IF(G69=60,50,IF(G69=40,96,"?")))),IF(AND(F69="0.5-0.8 mm",VLOOKUP(A69,'Reel Log'!$A:$B,2,FALSE())=5),IF(G69=125,4,IF(G69=90,16,IF(G69=60,50,IF(G69=40,96,"?")))),IF(AND(F69="0.5-0.8 mm",TEXT(VLOOKUP(A69,'Reel Log'!$A:$B,2,FALSE()),"@")="5a"),IF(G69=125,4,IF(G69=90,16,IF(G69=60,50,IF(G69=40,96,"?")))),IF(AND(F69="0.8-1.4 mm",VLOOKUP(A69,'Reel Log'!$A:$B,2,FALSE())=2),"N/A",IF(AND(F69="0.8-1.4 mm",TEXT(VLOOKUP(A69,'Reel Log'!$A:$B,2,FALSE()),"@")="2a"),IF(G69=125,8,IF(G69=90,25,IF(G69=60,100,IF(G69=40,192,"?")))),IF(AND(F69="0.8-1.4 mm",VLOOKUP(A69,'Reel Log'!$A:$B,2,FALSE())=3),IF(G69=125,8,IF(G69=90,25,IF(G69=60,100,IF(G69=40,192,"?")))),IF(AND(F69="0.8-1.4 mm",VLOOKUP(A69,'Reel Log'!$A:$B,2,FALSE())=4),IF(G69=125,9,IF(G69=90,27,IF(G69=60,113,IF(G69=40,240,"?")))),IF(AND(F69="0.8-1.4 mm",VLOOKUP(A69,'Reel Log'!$A:$B,2,FALSE())=5),IF(G69=125,10,IF(G69=90,28,IF(G69=60,126,IF(G69=40,264,"?")))),IF(AND(F69="0.8-1.4 mm",TEXT(VLOOKUP(A69,'Reel Log'!$A:$B,2,FALSE()),"@")="5a"),IF(G69=125,11,IF(G69=90,30,IF(G69=60,138,IF(G69=40,288,"?")))),IF(AND(F69="1.4-2.0 mm",VLOOKUP(A69,'Reel Log'!$A:$B,2,FALSE())=2),IF(G69=125,18,IF(G69=90,65,IF(G69=60,226,IF(G69=40,600,"?")))),IF(AND(F69="1.4-2.0 mm",TEXT(VLOOKUP(A69,'Reel Log'!$A:$B,2,FALSE()),"@")="2a"),IF(G69=125,21,IF(G69=90,72,IF(G69=60,264,IF(G69=40,696,"?")))),IF(AND(F69="1.4-2.0 mm",VLOOKUP(A69,'Reel Log'!$A:$B,2,FALSE())=3),IF(G69=125,27,IF(G69=90,96,IF(G69=60,339,IF(G69=40,888,"?")))),IF(AND(F69="1.4-2.0 mm",VLOOKUP(A69,'Reel Log'!$A:$B,2,FALSE())=4),IF(G69=125,34,IF(G69=90,120,IF(G69=60,427,IF(G69=40,1128,"?")))),IF(AND(F69="1.4-2.0 mm",VLOOKUP(A69,'Reel Log'!$A:$B,2,FALSE())=5),IF(G69=125,40,IF(G69=90,144,IF(G69=60,502,IF(G69=40,1368,"?")))),IF(AND(F69="1.4-2.0 mm",TEXT(VLOOKUP(A69,'Reel Log'!$A:$B,2,FALSE()),"@")="5a"),IF(G69=125,48,IF(G69=90,192,IF(G69=60,603,IF(G69=40,1896,"?")))),IF(AND(F69="&gt;2.0 mm",VLOOKUP(A69,'Reel Log'!$A:$B,2,FALSE())=2),IF(G69=125,48,IF(G69=90,240,IF(G69=60,603,IF(G69=40,1896,"?")))),IF(AND(F69="&gt;2.0 mm",TEXT(VLOOKUP(A69,'Reel Log'!$A:$B,2,FALSE()),"@")="2a"),IF(G69=125,48,IF(G69=90,240,IF(G69=60,603,IF(G69=40,1896,"?")))),IF(AND(F69="&gt;2.0 mm",VLOOKUP(A69,'Reel Log'!$A:$B,2,FALSE())=3),IF(G69=125,48,IF(G69=90,240,IF(G69=60,603,IF(G69=40,1896,"?")))),IF(AND(F69="&gt;2.0 mm",VLOOKUP(A69,'Reel Log'!$A:$B,2,FALSE())=4),IF(G69=125,48,IF(G69=90,240,IF(G69=60,603,IF(G69=40,1896,"?")))),IF(AND(F69="&gt;2.0 mm",VLOOKUP(A69,'Reel Log'!$A:$B,2,FALSE())=5),IF(G69=125,48,IF(G69=90,240,IF(G69=60,603,IF(G69=40,1896,"?")))),IF(AND(F69="&gt;2.0 mm",TEXT(VLOOKUP(A69,'Reel Log'!$A:$B,2,FALSE()),"@")="5a"),IF(G69=125,48,IF(G69=90,240,IF(G69=60,603,IF(G69=40,1896,"?")))),"?"))))))))))))))))))))))))))))))))),"")</f>
        <v/>
      </c>
      <c r="J69" s="16" t="str">
        <f aca="false">IFERROR(IF(A69="","",IF(OR(I69="",I69="?"),"", IF(I69="N/A",IF(A69="","",IF(VLOOKUP(A69,'Reel Log'!$A:$B,2,FALSE())=1,99999,IF(VLOOKUP(A69,'Reel Log'!$A:$B,2,FALSE())=2,672,IF(TEXT(VLOOKUP(A69,'Reel Log'!$A:$B,2,FALSE()),"@")="2a",336,IF(VLOOKUP(A69,'Reel Log'!$A:$B,2,FALSE())=3,168,IF(VLOOKUP(A69,'Reel Log'!$A:$B,2,FALSE())=4,72,IF(VLOOKUP(A69,'Reel Log'!$A:$B,2,FALSE())=5,48,IF(TEXT(VLOOKUP(A69,'Reel Log'!$A:$B,2,FALSE()),"@")="5a",24,0)))))))),IF(ISNUMBER(H69),IF(H69&gt;=I69,IF(A69="","",IF(VLOOKUP(A69,'Reel Log'!$A:$B,2,FALSE())=1,99999,IF(VLOOKUP(A69,'Reel Log'!$A:$B,2,FALSE())=2,672,IF(TEXT(VLOOKUP(A69,'Reel Log'!$A:$B,2,FALSE()),"@")="2a",336,IF(VLOOKUP(A69,'Reel Log'!$A:$B,2,FALSE())=3,168,IF(VLOOKUP(A69,'Reel Log'!$A:$B,2,FALSE())=4,72,IF(VLOOKUP(A69,'Reel Log'!$A:$B,2,FALSE())=5,48,IF(TEXT(VLOOKUP(A69,'Reel Log'!$A:$B,2,FALSE()),"@")="5a",24,0)))))))),0),"")))),"")</f>
        <v/>
      </c>
      <c r="K69" s="38"/>
      <c r="L69" s="38"/>
    </row>
    <row r="70" customFormat="false" ht="15" hidden="false" customHeight="false" outlineLevel="0" collapsed="false">
      <c r="A70" s="38"/>
      <c r="B70" s="43"/>
      <c r="C70" s="44"/>
      <c r="D70" s="43"/>
      <c r="E70" s="44"/>
      <c r="F70" s="38"/>
      <c r="G70" s="38"/>
      <c r="H70" s="17" t="str">
        <f aca="false">IFERROR(IF(OR(B70="",C70="",D70="",E70=""),"",((D70+E70)-(B70+C70))*24),"")</f>
        <v/>
      </c>
      <c r="I70" s="16" t="str">
        <f aca="false">IFERROR(IF(OR(A70="",F70="",G70=""),"",IF(VLOOKUP(A70,'Reel Log'!$A:$B,2,FALSE())=1,"N/A",IF(VLOOKUP(A70,'Reel Log'!$A:$B,2,FALSE())=6,"N/A",IF(AND(F70="&lt;0.5 mm",VLOOKUP(A70,'Reel Log'!$A:$B,2,FALSE())=2),"N/A",IF(AND(F70="&lt;0.5 mm",TEXT(VLOOKUP(A70,'Reel Log'!$A:$B,2,FALSE()),"@")="2a"),"N/A",IF(AND(F70="&lt;0.5 mm",VLOOKUP(A70,'Reel Log'!$A:$B,2,FALSE())=3),"N/A",IF(AND(F70="&lt;0.5 mm",VLOOKUP(A70,'Reel Log'!$A:$B,2,FALSE())=4),"N/A",IF(AND(F70="&lt;0.5 mm",VLOOKUP(A70,'Reel Log'!$A:$B,2,FALSE())=5),"N/A",IF(AND(F70="&lt;0.5 mm",TEXT(VLOOKUP(A70,'Reel Log'!$A:$B,2,FALSE()),"@")="5a"),"N/A",IF(AND(F70="0.5-0.8 mm",VLOOKUP(A70,'Reel Log'!$A:$B,2,FALSE())=2),"N/A",IF(AND(F70="0.5-0.8 mm",TEXT(VLOOKUP(A70,'Reel Log'!$A:$B,2,FALSE()),"@")="2a"),IF(G70=125,4,IF(G70=90,15,IF(G70=60,50,IF(G70=40,96,"?")))),IF(AND(F70="0.5-0.8 mm",VLOOKUP(A70,'Reel Log'!$A:$B,2,FALSE())=3),IF(G70=125,4,IF(G70=90,15,IF(G70=60,50,IF(G70=40,96,"?")))),IF(AND(F70="0.5-0.8 mm",VLOOKUP(A70,'Reel Log'!$A:$B,2,FALSE())=4),IF(G70=125,4,IF(G70=90,16,IF(G70=60,50,IF(G70=40,96,"?")))),IF(AND(F70="0.5-0.8 mm",VLOOKUP(A70,'Reel Log'!$A:$B,2,FALSE())=5),IF(G70=125,4,IF(G70=90,16,IF(G70=60,50,IF(G70=40,96,"?")))),IF(AND(F70="0.5-0.8 mm",TEXT(VLOOKUP(A70,'Reel Log'!$A:$B,2,FALSE()),"@")="5a"),IF(G70=125,4,IF(G70=90,16,IF(G70=60,50,IF(G70=40,96,"?")))),IF(AND(F70="0.8-1.4 mm",VLOOKUP(A70,'Reel Log'!$A:$B,2,FALSE())=2),"N/A",IF(AND(F70="0.8-1.4 mm",TEXT(VLOOKUP(A70,'Reel Log'!$A:$B,2,FALSE()),"@")="2a"),IF(G70=125,8,IF(G70=90,25,IF(G70=60,100,IF(G70=40,192,"?")))),IF(AND(F70="0.8-1.4 mm",VLOOKUP(A70,'Reel Log'!$A:$B,2,FALSE())=3),IF(G70=125,8,IF(G70=90,25,IF(G70=60,100,IF(G70=40,192,"?")))),IF(AND(F70="0.8-1.4 mm",VLOOKUP(A70,'Reel Log'!$A:$B,2,FALSE())=4),IF(G70=125,9,IF(G70=90,27,IF(G70=60,113,IF(G70=40,240,"?")))),IF(AND(F70="0.8-1.4 mm",VLOOKUP(A70,'Reel Log'!$A:$B,2,FALSE())=5),IF(G70=125,10,IF(G70=90,28,IF(G70=60,126,IF(G70=40,264,"?")))),IF(AND(F70="0.8-1.4 mm",TEXT(VLOOKUP(A70,'Reel Log'!$A:$B,2,FALSE()),"@")="5a"),IF(G70=125,11,IF(G70=90,30,IF(G70=60,138,IF(G70=40,288,"?")))),IF(AND(F70="1.4-2.0 mm",VLOOKUP(A70,'Reel Log'!$A:$B,2,FALSE())=2),IF(G70=125,18,IF(G70=90,65,IF(G70=60,226,IF(G70=40,600,"?")))),IF(AND(F70="1.4-2.0 mm",TEXT(VLOOKUP(A70,'Reel Log'!$A:$B,2,FALSE()),"@")="2a"),IF(G70=125,21,IF(G70=90,72,IF(G70=60,264,IF(G70=40,696,"?")))),IF(AND(F70="1.4-2.0 mm",VLOOKUP(A70,'Reel Log'!$A:$B,2,FALSE())=3),IF(G70=125,27,IF(G70=90,96,IF(G70=60,339,IF(G70=40,888,"?")))),IF(AND(F70="1.4-2.0 mm",VLOOKUP(A70,'Reel Log'!$A:$B,2,FALSE())=4),IF(G70=125,34,IF(G70=90,120,IF(G70=60,427,IF(G70=40,1128,"?")))),IF(AND(F70="1.4-2.0 mm",VLOOKUP(A70,'Reel Log'!$A:$B,2,FALSE())=5),IF(G70=125,40,IF(G70=90,144,IF(G70=60,502,IF(G70=40,1368,"?")))),IF(AND(F70="1.4-2.0 mm",TEXT(VLOOKUP(A70,'Reel Log'!$A:$B,2,FALSE()),"@")="5a"),IF(G70=125,48,IF(G70=90,192,IF(G70=60,603,IF(G70=40,1896,"?")))),IF(AND(F70="&gt;2.0 mm",VLOOKUP(A70,'Reel Log'!$A:$B,2,FALSE())=2),IF(G70=125,48,IF(G70=90,240,IF(G70=60,603,IF(G70=40,1896,"?")))),IF(AND(F70="&gt;2.0 mm",TEXT(VLOOKUP(A70,'Reel Log'!$A:$B,2,FALSE()),"@")="2a"),IF(G70=125,48,IF(G70=90,240,IF(G70=60,603,IF(G70=40,1896,"?")))),IF(AND(F70="&gt;2.0 mm",VLOOKUP(A70,'Reel Log'!$A:$B,2,FALSE())=3),IF(G70=125,48,IF(G70=90,240,IF(G70=60,603,IF(G70=40,1896,"?")))),IF(AND(F70="&gt;2.0 mm",VLOOKUP(A70,'Reel Log'!$A:$B,2,FALSE())=4),IF(G70=125,48,IF(G70=90,240,IF(G70=60,603,IF(G70=40,1896,"?")))),IF(AND(F70="&gt;2.0 mm",VLOOKUP(A70,'Reel Log'!$A:$B,2,FALSE())=5),IF(G70=125,48,IF(G70=90,240,IF(G70=60,603,IF(G70=40,1896,"?")))),IF(AND(F70="&gt;2.0 mm",TEXT(VLOOKUP(A70,'Reel Log'!$A:$B,2,FALSE()),"@")="5a"),IF(G70=125,48,IF(G70=90,240,IF(G70=60,603,IF(G70=40,1896,"?")))),"?"))))))))))))))))))))))))))))))))),"")</f>
        <v/>
      </c>
      <c r="J70" s="16" t="str">
        <f aca="false">IFERROR(IF(A70="","",IF(OR(I70="",I70="?"),"", IF(I70="N/A",IF(A70="","",IF(VLOOKUP(A70,'Reel Log'!$A:$B,2,FALSE())=1,99999,IF(VLOOKUP(A70,'Reel Log'!$A:$B,2,FALSE())=2,672,IF(TEXT(VLOOKUP(A70,'Reel Log'!$A:$B,2,FALSE()),"@")="2a",336,IF(VLOOKUP(A70,'Reel Log'!$A:$B,2,FALSE())=3,168,IF(VLOOKUP(A70,'Reel Log'!$A:$B,2,FALSE())=4,72,IF(VLOOKUP(A70,'Reel Log'!$A:$B,2,FALSE())=5,48,IF(TEXT(VLOOKUP(A70,'Reel Log'!$A:$B,2,FALSE()),"@")="5a",24,0)))))))),IF(ISNUMBER(H70),IF(H70&gt;=I70,IF(A70="","",IF(VLOOKUP(A70,'Reel Log'!$A:$B,2,FALSE())=1,99999,IF(VLOOKUP(A70,'Reel Log'!$A:$B,2,FALSE())=2,672,IF(TEXT(VLOOKUP(A70,'Reel Log'!$A:$B,2,FALSE()),"@")="2a",336,IF(VLOOKUP(A70,'Reel Log'!$A:$B,2,FALSE())=3,168,IF(VLOOKUP(A70,'Reel Log'!$A:$B,2,FALSE())=4,72,IF(VLOOKUP(A70,'Reel Log'!$A:$B,2,FALSE())=5,48,IF(TEXT(VLOOKUP(A70,'Reel Log'!$A:$B,2,FALSE()),"@")="5a",24,0)))))))),0),"")))),"")</f>
        <v/>
      </c>
      <c r="K70" s="38"/>
      <c r="L70" s="38"/>
    </row>
    <row r="71" customFormat="false" ht="15" hidden="false" customHeight="false" outlineLevel="0" collapsed="false">
      <c r="A71" s="38"/>
      <c r="B71" s="43"/>
      <c r="C71" s="44"/>
      <c r="D71" s="43"/>
      <c r="E71" s="44"/>
      <c r="F71" s="38"/>
      <c r="G71" s="38"/>
      <c r="H71" s="17" t="str">
        <f aca="false">IFERROR(IF(OR(B71="",C71="",D71="",E71=""),"",((D71+E71)-(B71+C71))*24),"")</f>
        <v/>
      </c>
      <c r="I71" s="16" t="str">
        <f aca="false">IFERROR(IF(OR(A71="",F71="",G71=""),"",IF(VLOOKUP(A71,'Reel Log'!$A:$B,2,FALSE())=1,"N/A",IF(VLOOKUP(A71,'Reel Log'!$A:$B,2,FALSE())=6,"N/A",IF(AND(F71="&lt;0.5 mm",VLOOKUP(A71,'Reel Log'!$A:$B,2,FALSE())=2),"N/A",IF(AND(F71="&lt;0.5 mm",TEXT(VLOOKUP(A71,'Reel Log'!$A:$B,2,FALSE()),"@")="2a"),"N/A",IF(AND(F71="&lt;0.5 mm",VLOOKUP(A71,'Reel Log'!$A:$B,2,FALSE())=3),"N/A",IF(AND(F71="&lt;0.5 mm",VLOOKUP(A71,'Reel Log'!$A:$B,2,FALSE())=4),"N/A",IF(AND(F71="&lt;0.5 mm",VLOOKUP(A71,'Reel Log'!$A:$B,2,FALSE())=5),"N/A",IF(AND(F71="&lt;0.5 mm",TEXT(VLOOKUP(A71,'Reel Log'!$A:$B,2,FALSE()),"@")="5a"),"N/A",IF(AND(F71="0.5-0.8 mm",VLOOKUP(A71,'Reel Log'!$A:$B,2,FALSE())=2),"N/A",IF(AND(F71="0.5-0.8 mm",TEXT(VLOOKUP(A71,'Reel Log'!$A:$B,2,FALSE()),"@")="2a"),IF(G71=125,4,IF(G71=90,15,IF(G71=60,50,IF(G71=40,96,"?")))),IF(AND(F71="0.5-0.8 mm",VLOOKUP(A71,'Reel Log'!$A:$B,2,FALSE())=3),IF(G71=125,4,IF(G71=90,15,IF(G71=60,50,IF(G71=40,96,"?")))),IF(AND(F71="0.5-0.8 mm",VLOOKUP(A71,'Reel Log'!$A:$B,2,FALSE())=4),IF(G71=125,4,IF(G71=90,16,IF(G71=60,50,IF(G71=40,96,"?")))),IF(AND(F71="0.5-0.8 mm",VLOOKUP(A71,'Reel Log'!$A:$B,2,FALSE())=5),IF(G71=125,4,IF(G71=90,16,IF(G71=60,50,IF(G71=40,96,"?")))),IF(AND(F71="0.5-0.8 mm",TEXT(VLOOKUP(A71,'Reel Log'!$A:$B,2,FALSE()),"@")="5a"),IF(G71=125,4,IF(G71=90,16,IF(G71=60,50,IF(G71=40,96,"?")))),IF(AND(F71="0.8-1.4 mm",VLOOKUP(A71,'Reel Log'!$A:$B,2,FALSE())=2),"N/A",IF(AND(F71="0.8-1.4 mm",TEXT(VLOOKUP(A71,'Reel Log'!$A:$B,2,FALSE()),"@")="2a"),IF(G71=125,8,IF(G71=90,25,IF(G71=60,100,IF(G71=40,192,"?")))),IF(AND(F71="0.8-1.4 mm",VLOOKUP(A71,'Reel Log'!$A:$B,2,FALSE())=3),IF(G71=125,8,IF(G71=90,25,IF(G71=60,100,IF(G71=40,192,"?")))),IF(AND(F71="0.8-1.4 mm",VLOOKUP(A71,'Reel Log'!$A:$B,2,FALSE())=4),IF(G71=125,9,IF(G71=90,27,IF(G71=60,113,IF(G71=40,240,"?")))),IF(AND(F71="0.8-1.4 mm",VLOOKUP(A71,'Reel Log'!$A:$B,2,FALSE())=5),IF(G71=125,10,IF(G71=90,28,IF(G71=60,126,IF(G71=40,264,"?")))),IF(AND(F71="0.8-1.4 mm",TEXT(VLOOKUP(A71,'Reel Log'!$A:$B,2,FALSE()),"@")="5a"),IF(G71=125,11,IF(G71=90,30,IF(G71=60,138,IF(G71=40,288,"?")))),IF(AND(F71="1.4-2.0 mm",VLOOKUP(A71,'Reel Log'!$A:$B,2,FALSE())=2),IF(G71=125,18,IF(G71=90,65,IF(G71=60,226,IF(G71=40,600,"?")))),IF(AND(F71="1.4-2.0 mm",TEXT(VLOOKUP(A71,'Reel Log'!$A:$B,2,FALSE()),"@")="2a"),IF(G71=125,21,IF(G71=90,72,IF(G71=60,264,IF(G71=40,696,"?")))),IF(AND(F71="1.4-2.0 mm",VLOOKUP(A71,'Reel Log'!$A:$B,2,FALSE())=3),IF(G71=125,27,IF(G71=90,96,IF(G71=60,339,IF(G71=40,888,"?")))),IF(AND(F71="1.4-2.0 mm",VLOOKUP(A71,'Reel Log'!$A:$B,2,FALSE())=4),IF(G71=125,34,IF(G71=90,120,IF(G71=60,427,IF(G71=40,1128,"?")))),IF(AND(F71="1.4-2.0 mm",VLOOKUP(A71,'Reel Log'!$A:$B,2,FALSE())=5),IF(G71=125,40,IF(G71=90,144,IF(G71=60,502,IF(G71=40,1368,"?")))),IF(AND(F71="1.4-2.0 mm",TEXT(VLOOKUP(A71,'Reel Log'!$A:$B,2,FALSE()),"@")="5a"),IF(G71=125,48,IF(G71=90,192,IF(G71=60,603,IF(G71=40,1896,"?")))),IF(AND(F71="&gt;2.0 mm",VLOOKUP(A71,'Reel Log'!$A:$B,2,FALSE())=2),IF(G71=125,48,IF(G71=90,240,IF(G71=60,603,IF(G71=40,1896,"?")))),IF(AND(F71="&gt;2.0 mm",TEXT(VLOOKUP(A71,'Reel Log'!$A:$B,2,FALSE()),"@")="2a"),IF(G71=125,48,IF(G71=90,240,IF(G71=60,603,IF(G71=40,1896,"?")))),IF(AND(F71="&gt;2.0 mm",VLOOKUP(A71,'Reel Log'!$A:$B,2,FALSE())=3),IF(G71=125,48,IF(G71=90,240,IF(G71=60,603,IF(G71=40,1896,"?")))),IF(AND(F71="&gt;2.0 mm",VLOOKUP(A71,'Reel Log'!$A:$B,2,FALSE())=4),IF(G71=125,48,IF(G71=90,240,IF(G71=60,603,IF(G71=40,1896,"?")))),IF(AND(F71="&gt;2.0 mm",VLOOKUP(A71,'Reel Log'!$A:$B,2,FALSE())=5),IF(G71=125,48,IF(G71=90,240,IF(G71=60,603,IF(G71=40,1896,"?")))),IF(AND(F71="&gt;2.0 mm",TEXT(VLOOKUP(A71,'Reel Log'!$A:$B,2,FALSE()),"@")="5a"),IF(G71=125,48,IF(G71=90,240,IF(G71=60,603,IF(G71=40,1896,"?")))),"?"))))))))))))))))))))))))))))))))),"")</f>
        <v/>
      </c>
      <c r="J71" s="16" t="str">
        <f aca="false">IFERROR(IF(A71="","",IF(OR(I71="",I71="?"),"", IF(I71="N/A",IF(A71="","",IF(VLOOKUP(A71,'Reel Log'!$A:$B,2,FALSE())=1,99999,IF(VLOOKUP(A71,'Reel Log'!$A:$B,2,FALSE())=2,672,IF(TEXT(VLOOKUP(A71,'Reel Log'!$A:$B,2,FALSE()),"@")="2a",336,IF(VLOOKUP(A71,'Reel Log'!$A:$B,2,FALSE())=3,168,IF(VLOOKUP(A71,'Reel Log'!$A:$B,2,FALSE())=4,72,IF(VLOOKUP(A71,'Reel Log'!$A:$B,2,FALSE())=5,48,IF(TEXT(VLOOKUP(A71,'Reel Log'!$A:$B,2,FALSE()),"@")="5a",24,0)))))))),IF(ISNUMBER(H71),IF(H71&gt;=I71,IF(A71="","",IF(VLOOKUP(A71,'Reel Log'!$A:$B,2,FALSE())=1,99999,IF(VLOOKUP(A71,'Reel Log'!$A:$B,2,FALSE())=2,672,IF(TEXT(VLOOKUP(A71,'Reel Log'!$A:$B,2,FALSE()),"@")="2a",336,IF(VLOOKUP(A71,'Reel Log'!$A:$B,2,FALSE())=3,168,IF(VLOOKUP(A71,'Reel Log'!$A:$B,2,FALSE())=4,72,IF(VLOOKUP(A71,'Reel Log'!$A:$B,2,FALSE())=5,48,IF(TEXT(VLOOKUP(A71,'Reel Log'!$A:$B,2,FALSE()),"@")="5a",24,0)))))))),0),"")))),"")</f>
        <v/>
      </c>
      <c r="K71" s="38"/>
      <c r="L71" s="38"/>
    </row>
    <row r="72" customFormat="false" ht="15" hidden="false" customHeight="false" outlineLevel="0" collapsed="false">
      <c r="A72" s="38"/>
      <c r="B72" s="43"/>
      <c r="C72" s="44"/>
      <c r="D72" s="43"/>
      <c r="E72" s="44"/>
      <c r="F72" s="38"/>
      <c r="G72" s="38"/>
      <c r="H72" s="17" t="str">
        <f aca="false">IFERROR(IF(OR(B72="",C72="",D72="",E72=""),"",((D72+E72)-(B72+C72))*24),"")</f>
        <v/>
      </c>
      <c r="I72" s="16" t="str">
        <f aca="false">IFERROR(IF(OR(A72="",F72="",G72=""),"",IF(VLOOKUP(A72,'Reel Log'!$A:$B,2,FALSE())=1,"N/A",IF(VLOOKUP(A72,'Reel Log'!$A:$B,2,FALSE())=6,"N/A",IF(AND(F72="&lt;0.5 mm",VLOOKUP(A72,'Reel Log'!$A:$B,2,FALSE())=2),"N/A",IF(AND(F72="&lt;0.5 mm",TEXT(VLOOKUP(A72,'Reel Log'!$A:$B,2,FALSE()),"@")="2a"),"N/A",IF(AND(F72="&lt;0.5 mm",VLOOKUP(A72,'Reel Log'!$A:$B,2,FALSE())=3),"N/A",IF(AND(F72="&lt;0.5 mm",VLOOKUP(A72,'Reel Log'!$A:$B,2,FALSE())=4),"N/A",IF(AND(F72="&lt;0.5 mm",VLOOKUP(A72,'Reel Log'!$A:$B,2,FALSE())=5),"N/A",IF(AND(F72="&lt;0.5 mm",TEXT(VLOOKUP(A72,'Reel Log'!$A:$B,2,FALSE()),"@")="5a"),"N/A",IF(AND(F72="0.5-0.8 mm",VLOOKUP(A72,'Reel Log'!$A:$B,2,FALSE())=2),"N/A",IF(AND(F72="0.5-0.8 mm",TEXT(VLOOKUP(A72,'Reel Log'!$A:$B,2,FALSE()),"@")="2a"),IF(G72=125,4,IF(G72=90,15,IF(G72=60,50,IF(G72=40,96,"?")))),IF(AND(F72="0.5-0.8 mm",VLOOKUP(A72,'Reel Log'!$A:$B,2,FALSE())=3),IF(G72=125,4,IF(G72=90,15,IF(G72=60,50,IF(G72=40,96,"?")))),IF(AND(F72="0.5-0.8 mm",VLOOKUP(A72,'Reel Log'!$A:$B,2,FALSE())=4),IF(G72=125,4,IF(G72=90,16,IF(G72=60,50,IF(G72=40,96,"?")))),IF(AND(F72="0.5-0.8 mm",VLOOKUP(A72,'Reel Log'!$A:$B,2,FALSE())=5),IF(G72=125,4,IF(G72=90,16,IF(G72=60,50,IF(G72=40,96,"?")))),IF(AND(F72="0.5-0.8 mm",TEXT(VLOOKUP(A72,'Reel Log'!$A:$B,2,FALSE()),"@")="5a"),IF(G72=125,4,IF(G72=90,16,IF(G72=60,50,IF(G72=40,96,"?")))),IF(AND(F72="0.8-1.4 mm",VLOOKUP(A72,'Reel Log'!$A:$B,2,FALSE())=2),"N/A",IF(AND(F72="0.8-1.4 mm",TEXT(VLOOKUP(A72,'Reel Log'!$A:$B,2,FALSE()),"@")="2a"),IF(G72=125,8,IF(G72=90,25,IF(G72=60,100,IF(G72=40,192,"?")))),IF(AND(F72="0.8-1.4 mm",VLOOKUP(A72,'Reel Log'!$A:$B,2,FALSE())=3),IF(G72=125,8,IF(G72=90,25,IF(G72=60,100,IF(G72=40,192,"?")))),IF(AND(F72="0.8-1.4 mm",VLOOKUP(A72,'Reel Log'!$A:$B,2,FALSE())=4),IF(G72=125,9,IF(G72=90,27,IF(G72=60,113,IF(G72=40,240,"?")))),IF(AND(F72="0.8-1.4 mm",VLOOKUP(A72,'Reel Log'!$A:$B,2,FALSE())=5),IF(G72=125,10,IF(G72=90,28,IF(G72=60,126,IF(G72=40,264,"?")))),IF(AND(F72="0.8-1.4 mm",TEXT(VLOOKUP(A72,'Reel Log'!$A:$B,2,FALSE()),"@")="5a"),IF(G72=125,11,IF(G72=90,30,IF(G72=60,138,IF(G72=40,288,"?")))),IF(AND(F72="1.4-2.0 mm",VLOOKUP(A72,'Reel Log'!$A:$B,2,FALSE())=2),IF(G72=125,18,IF(G72=90,65,IF(G72=60,226,IF(G72=40,600,"?")))),IF(AND(F72="1.4-2.0 mm",TEXT(VLOOKUP(A72,'Reel Log'!$A:$B,2,FALSE()),"@")="2a"),IF(G72=125,21,IF(G72=90,72,IF(G72=60,264,IF(G72=40,696,"?")))),IF(AND(F72="1.4-2.0 mm",VLOOKUP(A72,'Reel Log'!$A:$B,2,FALSE())=3),IF(G72=125,27,IF(G72=90,96,IF(G72=60,339,IF(G72=40,888,"?")))),IF(AND(F72="1.4-2.0 mm",VLOOKUP(A72,'Reel Log'!$A:$B,2,FALSE())=4),IF(G72=125,34,IF(G72=90,120,IF(G72=60,427,IF(G72=40,1128,"?")))),IF(AND(F72="1.4-2.0 mm",VLOOKUP(A72,'Reel Log'!$A:$B,2,FALSE())=5),IF(G72=125,40,IF(G72=90,144,IF(G72=60,502,IF(G72=40,1368,"?")))),IF(AND(F72="1.4-2.0 mm",TEXT(VLOOKUP(A72,'Reel Log'!$A:$B,2,FALSE()),"@")="5a"),IF(G72=125,48,IF(G72=90,192,IF(G72=60,603,IF(G72=40,1896,"?")))),IF(AND(F72="&gt;2.0 mm",VLOOKUP(A72,'Reel Log'!$A:$B,2,FALSE())=2),IF(G72=125,48,IF(G72=90,240,IF(G72=60,603,IF(G72=40,1896,"?")))),IF(AND(F72="&gt;2.0 mm",TEXT(VLOOKUP(A72,'Reel Log'!$A:$B,2,FALSE()),"@")="2a"),IF(G72=125,48,IF(G72=90,240,IF(G72=60,603,IF(G72=40,1896,"?")))),IF(AND(F72="&gt;2.0 mm",VLOOKUP(A72,'Reel Log'!$A:$B,2,FALSE())=3),IF(G72=125,48,IF(G72=90,240,IF(G72=60,603,IF(G72=40,1896,"?")))),IF(AND(F72="&gt;2.0 mm",VLOOKUP(A72,'Reel Log'!$A:$B,2,FALSE())=4),IF(G72=125,48,IF(G72=90,240,IF(G72=60,603,IF(G72=40,1896,"?")))),IF(AND(F72="&gt;2.0 mm",VLOOKUP(A72,'Reel Log'!$A:$B,2,FALSE())=5),IF(G72=125,48,IF(G72=90,240,IF(G72=60,603,IF(G72=40,1896,"?")))),IF(AND(F72="&gt;2.0 mm",TEXT(VLOOKUP(A72,'Reel Log'!$A:$B,2,FALSE()),"@")="5a"),IF(G72=125,48,IF(G72=90,240,IF(G72=60,603,IF(G72=40,1896,"?")))),"?"))))))))))))))))))))))))))))))))),"")</f>
        <v/>
      </c>
      <c r="J72" s="16" t="str">
        <f aca="false">IFERROR(IF(A72="","",IF(OR(I72="",I72="?"),"", IF(I72="N/A",IF(A72="","",IF(VLOOKUP(A72,'Reel Log'!$A:$B,2,FALSE())=1,99999,IF(VLOOKUP(A72,'Reel Log'!$A:$B,2,FALSE())=2,672,IF(TEXT(VLOOKUP(A72,'Reel Log'!$A:$B,2,FALSE()),"@")="2a",336,IF(VLOOKUP(A72,'Reel Log'!$A:$B,2,FALSE())=3,168,IF(VLOOKUP(A72,'Reel Log'!$A:$B,2,FALSE())=4,72,IF(VLOOKUP(A72,'Reel Log'!$A:$B,2,FALSE())=5,48,IF(TEXT(VLOOKUP(A72,'Reel Log'!$A:$B,2,FALSE()),"@")="5a",24,0)))))))),IF(ISNUMBER(H72),IF(H72&gt;=I72,IF(A72="","",IF(VLOOKUP(A72,'Reel Log'!$A:$B,2,FALSE())=1,99999,IF(VLOOKUP(A72,'Reel Log'!$A:$B,2,FALSE())=2,672,IF(TEXT(VLOOKUP(A72,'Reel Log'!$A:$B,2,FALSE()),"@")="2a",336,IF(VLOOKUP(A72,'Reel Log'!$A:$B,2,FALSE())=3,168,IF(VLOOKUP(A72,'Reel Log'!$A:$B,2,FALSE())=4,72,IF(VLOOKUP(A72,'Reel Log'!$A:$B,2,FALSE())=5,48,IF(TEXT(VLOOKUP(A72,'Reel Log'!$A:$B,2,FALSE()),"@")="5a",24,0)))))))),0),"")))),"")</f>
        <v/>
      </c>
      <c r="K72" s="38"/>
      <c r="L72" s="38"/>
    </row>
    <row r="73" customFormat="false" ht="15" hidden="false" customHeight="false" outlineLevel="0" collapsed="false">
      <c r="A73" s="38"/>
      <c r="B73" s="43"/>
      <c r="C73" s="44"/>
      <c r="D73" s="43"/>
      <c r="E73" s="44"/>
      <c r="F73" s="38"/>
      <c r="G73" s="38"/>
      <c r="H73" s="17" t="str">
        <f aca="false">IFERROR(IF(OR(B73="",C73="",D73="",E73=""),"",((D73+E73)-(B73+C73))*24),"")</f>
        <v/>
      </c>
      <c r="I73" s="16" t="str">
        <f aca="false">IFERROR(IF(OR(A73="",F73="",G73=""),"",IF(VLOOKUP(A73,'Reel Log'!$A:$B,2,FALSE())=1,"N/A",IF(VLOOKUP(A73,'Reel Log'!$A:$B,2,FALSE())=6,"N/A",IF(AND(F73="&lt;0.5 mm",VLOOKUP(A73,'Reel Log'!$A:$B,2,FALSE())=2),"N/A",IF(AND(F73="&lt;0.5 mm",TEXT(VLOOKUP(A73,'Reel Log'!$A:$B,2,FALSE()),"@")="2a"),"N/A",IF(AND(F73="&lt;0.5 mm",VLOOKUP(A73,'Reel Log'!$A:$B,2,FALSE())=3),"N/A",IF(AND(F73="&lt;0.5 mm",VLOOKUP(A73,'Reel Log'!$A:$B,2,FALSE())=4),"N/A",IF(AND(F73="&lt;0.5 mm",VLOOKUP(A73,'Reel Log'!$A:$B,2,FALSE())=5),"N/A",IF(AND(F73="&lt;0.5 mm",TEXT(VLOOKUP(A73,'Reel Log'!$A:$B,2,FALSE()),"@")="5a"),"N/A",IF(AND(F73="0.5-0.8 mm",VLOOKUP(A73,'Reel Log'!$A:$B,2,FALSE())=2),"N/A",IF(AND(F73="0.5-0.8 mm",TEXT(VLOOKUP(A73,'Reel Log'!$A:$B,2,FALSE()),"@")="2a"),IF(G73=125,4,IF(G73=90,15,IF(G73=60,50,IF(G73=40,96,"?")))),IF(AND(F73="0.5-0.8 mm",VLOOKUP(A73,'Reel Log'!$A:$B,2,FALSE())=3),IF(G73=125,4,IF(G73=90,15,IF(G73=60,50,IF(G73=40,96,"?")))),IF(AND(F73="0.5-0.8 mm",VLOOKUP(A73,'Reel Log'!$A:$B,2,FALSE())=4),IF(G73=125,4,IF(G73=90,16,IF(G73=60,50,IF(G73=40,96,"?")))),IF(AND(F73="0.5-0.8 mm",VLOOKUP(A73,'Reel Log'!$A:$B,2,FALSE())=5),IF(G73=125,4,IF(G73=90,16,IF(G73=60,50,IF(G73=40,96,"?")))),IF(AND(F73="0.5-0.8 mm",TEXT(VLOOKUP(A73,'Reel Log'!$A:$B,2,FALSE()),"@")="5a"),IF(G73=125,4,IF(G73=90,16,IF(G73=60,50,IF(G73=40,96,"?")))),IF(AND(F73="0.8-1.4 mm",VLOOKUP(A73,'Reel Log'!$A:$B,2,FALSE())=2),"N/A",IF(AND(F73="0.8-1.4 mm",TEXT(VLOOKUP(A73,'Reel Log'!$A:$B,2,FALSE()),"@")="2a"),IF(G73=125,8,IF(G73=90,25,IF(G73=60,100,IF(G73=40,192,"?")))),IF(AND(F73="0.8-1.4 mm",VLOOKUP(A73,'Reel Log'!$A:$B,2,FALSE())=3),IF(G73=125,8,IF(G73=90,25,IF(G73=60,100,IF(G73=40,192,"?")))),IF(AND(F73="0.8-1.4 mm",VLOOKUP(A73,'Reel Log'!$A:$B,2,FALSE())=4),IF(G73=125,9,IF(G73=90,27,IF(G73=60,113,IF(G73=40,240,"?")))),IF(AND(F73="0.8-1.4 mm",VLOOKUP(A73,'Reel Log'!$A:$B,2,FALSE())=5),IF(G73=125,10,IF(G73=90,28,IF(G73=60,126,IF(G73=40,264,"?")))),IF(AND(F73="0.8-1.4 mm",TEXT(VLOOKUP(A73,'Reel Log'!$A:$B,2,FALSE()),"@")="5a"),IF(G73=125,11,IF(G73=90,30,IF(G73=60,138,IF(G73=40,288,"?")))),IF(AND(F73="1.4-2.0 mm",VLOOKUP(A73,'Reel Log'!$A:$B,2,FALSE())=2),IF(G73=125,18,IF(G73=90,65,IF(G73=60,226,IF(G73=40,600,"?")))),IF(AND(F73="1.4-2.0 mm",TEXT(VLOOKUP(A73,'Reel Log'!$A:$B,2,FALSE()),"@")="2a"),IF(G73=125,21,IF(G73=90,72,IF(G73=60,264,IF(G73=40,696,"?")))),IF(AND(F73="1.4-2.0 mm",VLOOKUP(A73,'Reel Log'!$A:$B,2,FALSE())=3),IF(G73=125,27,IF(G73=90,96,IF(G73=60,339,IF(G73=40,888,"?")))),IF(AND(F73="1.4-2.0 mm",VLOOKUP(A73,'Reel Log'!$A:$B,2,FALSE())=4),IF(G73=125,34,IF(G73=90,120,IF(G73=60,427,IF(G73=40,1128,"?")))),IF(AND(F73="1.4-2.0 mm",VLOOKUP(A73,'Reel Log'!$A:$B,2,FALSE())=5),IF(G73=125,40,IF(G73=90,144,IF(G73=60,502,IF(G73=40,1368,"?")))),IF(AND(F73="1.4-2.0 mm",TEXT(VLOOKUP(A73,'Reel Log'!$A:$B,2,FALSE()),"@")="5a"),IF(G73=125,48,IF(G73=90,192,IF(G73=60,603,IF(G73=40,1896,"?")))),IF(AND(F73="&gt;2.0 mm",VLOOKUP(A73,'Reel Log'!$A:$B,2,FALSE())=2),IF(G73=125,48,IF(G73=90,240,IF(G73=60,603,IF(G73=40,1896,"?")))),IF(AND(F73="&gt;2.0 mm",TEXT(VLOOKUP(A73,'Reel Log'!$A:$B,2,FALSE()),"@")="2a"),IF(G73=125,48,IF(G73=90,240,IF(G73=60,603,IF(G73=40,1896,"?")))),IF(AND(F73="&gt;2.0 mm",VLOOKUP(A73,'Reel Log'!$A:$B,2,FALSE())=3),IF(G73=125,48,IF(G73=90,240,IF(G73=60,603,IF(G73=40,1896,"?")))),IF(AND(F73="&gt;2.0 mm",VLOOKUP(A73,'Reel Log'!$A:$B,2,FALSE())=4),IF(G73=125,48,IF(G73=90,240,IF(G73=60,603,IF(G73=40,1896,"?")))),IF(AND(F73="&gt;2.0 mm",VLOOKUP(A73,'Reel Log'!$A:$B,2,FALSE())=5),IF(G73=125,48,IF(G73=90,240,IF(G73=60,603,IF(G73=40,1896,"?")))),IF(AND(F73="&gt;2.0 mm",TEXT(VLOOKUP(A73,'Reel Log'!$A:$B,2,FALSE()),"@")="5a"),IF(G73=125,48,IF(G73=90,240,IF(G73=60,603,IF(G73=40,1896,"?")))),"?"))))))))))))))))))))))))))))))))),"")</f>
        <v/>
      </c>
      <c r="J73" s="16" t="str">
        <f aca="false">IFERROR(IF(A73="","",IF(OR(I73="",I73="?"),"", IF(I73="N/A",IF(A73="","",IF(VLOOKUP(A73,'Reel Log'!$A:$B,2,FALSE())=1,99999,IF(VLOOKUP(A73,'Reel Log'!$A:$B,2,FALSE())=2,672,IF(TEXT(VLOOKUP(A73,'Reel Log'!$A:$B,2,FALSE()),"@")="2a",336,IF(VLOOKUP(A73,'Reel Log'!$A:$B,2,FALSE())=3,168,IF(VLOOKUP(A73,'Reel Log'!$A:$B,2,FALSE())=4,72,IF(VLOOKUP(A73,'Reel Log'!$A:$B,2,FALSE())=5,48,IF(TEXT(VLOOKUP(A73,'Reel Log'!$A:$B,2,FALSE()),"@")="5a",24,0)))))))),IF(ISNUMBER(H73),IF(H73&gt;=I73,IF(A73="","",IF(VLOOKUP(A73,'Reel Log'!$A:$B,2,FALSE())=1,99999,IF(VLOOKUP(A73,'Reel Log'!$A:$B,2,FALSE())=2,672,IF(TEXT(VLOOKUP(A73,'Reel Log'!$A:$B,2,FALSE()),"@")="2a",336,IF(VLOOKUP(A73,'Reel Log'!$A:$B,2,FALSE())=3,168,IF(VLOOKUP(A73,'Reel Log'!$A:$B,2,FALSE())=4,72,IF(VLOOKUP(A73,'Reel Log'!$A:$B,2,FALSE())=5,48,IF(TEXT(VLOOKUP(A73,'Reel Log'!$A:$B,2,FALSE()),"@")="5a",24,0)))))))),0),"")))),"")</f>
        <v/>
      </c>
      <c r="K73" s="38"/>
      <c r="L73" s="38"/>
    </row>
    <row r="74" customFormat="false" ht="15" hidden="false" customHeight="false" outlineLevel="0" collapsed="false">
      <c r="A74" s="38"/>
      <c r="B74" s="43"/>
      <c r="C74" s="44"/>
      <c r="D74" s="43"/>
      <c r="E74" s="44"/>
      <c r="F74" s="38"/>
      <c r="G74" s="38"/>
      <c r="H74" s="17" t="str">
        <f aca="false">IFERROR(IF(OR(B74="",C74="",D74="",E74=""),"",((D74+E74)-(B74+C74))*24),"")</f>
        <v/>
      </c>
      <c r="I74" s="16" t="str">
        <f aca="false">IFERROR(IF(OR(A74="",F74="",G74=""),"",IF(VLOOKUP(A74,'Reel Log'!$A:$B,2,FALSE())=1,"N/A",IF(VLOOKUP(A74,'Reel Log'!$A:$B,2,FALSE())=6,"N/A",IF(AND(F74="&lt;0.5 mm",VLOOKUP(A74,'Reel Log'!$A:$B,2,FALSE())=2),"N/A",IF(AND(F74="&lt;0.5 mm",TEXT(VLOOKUP(A74,'Reel Log'!$A:$B,2,FALSE()),"@")="2a"),"N/A",IF(AND(F74="&lt;0.5 mm",VLOOKUP(A74,'Reel Log'!$A:$B,2,FALSE())=3),"N/A",IF(AND(F74="&lt;0.5 mm",VLOOKUP(A74,'Reel Log'!$A:$B,2,FALSE())=4),"N/A",IF(AND(F74="&lt;0.5 mm",VLOOKUP(A74,'Reel Log'!$A:$B,2,FALSE())=5),"N/A",IF(AND(F74="&lt;0.5 mm",TEXT(VLOOKUP(A74,'Reel Log'!$A:$B,2,FALSE()),"@")="5a"),"N/A",IF(AND(F74="0.5-0.8 mm",VLOOKUP(A74,'Reel Log'!$A:$B,2,FALSE())=2),"N/A",IF(AND(F74="0.5-0.8 mm",TEXT(VLOOKUP(A74,'Reel Log'!$A:$B,2,FALSE()),"@")="2a"),IF(G74=125,4,IF(G74=90,15,IF(G74=60,50,IF(G74=40,96,"?")))),IF(AND(F74="0.5-0.8 mm",VLOOKUP(A74,'Reel Log'!$A:$B,2,FALSE())=3),IF(G74=125,4,IF(G74=90,15,IF(G74=60,50,IF(G74=40,96,"?")))),IF(AND(F74="0.5-0.8 mm",VLOOKUP(A74,'Reel Log'!$A:$B,2,FALSE())=4),IF(G74=125,4,IF(G74=90,16,IF(G74=60,50,IF(G74=40,96,"?")))),IF(AND(F74="0.5-0.8 mm",VLOOKUP(A74,'Reel Log'!$A:$B,2,FALSE())=5),IF(G74=125,4,IF(G74=90,16,IF(G74=60,50,IF(G74=40,96,"?")))),IF(AND(F74="0.5-0.8 mm",TEXT(VLOOKUP(A74,'Reel Log'!$A:$B,2,FALSE()),"@")="5a"),IF(G74=125,4,IF(G74=90,16,IF(G74=60,50,IF(G74=40,96,"?")))),IF(AND(F74="0.8-1.4 mm",VLOOKUP(A74,'Reel Log'!$A:$B,2,FALSE())=2),"N/A",IF(AND(F74="0.8-1.4 mm",TEXT(VLOOKUP(A74,'Reel Log'!$A:$B,2,FALSE()),"@")="2a"),IF(G74=125,8,IF(G74=90,25,IF(G74=60,100,IF(G74=40,192,"?")))),IF(AND(F74="0.8-1.4 mm",VLOOKUP(A74,'Reel Log'!$A:$B,2,FALSE())=3),IF(G74=125,8,IF(G74=90,25,IF(G74=60,100,IF(G74=40,192,"?")))),IF(AND(F74="0.8-1.4 mm",VLOOKUP(A74,'Reel Log'!$A:$B,2,FALSE())=4),IF(G74=125,9,IF(G74=90,27,IF(G74=60,113,IF(G74=40,240,"?")))),IF(AND(F74="0.8-1.4 mm",VLOOKUP(A74,'Reel Log'!$A:$B,2,FALSE())=5),IF(G74=125,10,IF(G74=90,28,IF(G74=60,126,IF(G74=40,264,"?")))),IF(AND(F74="0.8-1.4 mm",TEXT(VLOOKUP(A74,'Reel Log'!$A:$B,2,FALSE()),"@")="5a"),IF(G74=125,11,IF(G74=90,30,IF(G74=60,138,IF(G74=40,288,"?")))),IF(AND(F74="1.4-2.0 mm",VLOOKUP(A74,'Reel Log'!$A:$B,2,FALSE())=2),IF(G74=125,18,IF(G74=90,65,IF(G74=60,226,IF(G74=40,600,"?")))),IF(AND(F74="1.4-2.0 mm",TEXT(VLOOKUP(A74,'Reel Log'!$A:$B,2,FALSE()),"@")="2a"),IF(G74=125,21,IF(G74=90,72,IF(G74=60,264,IF(G74=40,696,"?")))),IF(AND(F74="1.4-2.0 mm",VLOOKUP(A74,'Reel Log'!$A:$B,2,FALSE())=3),IF(G74=125,27,IF(G74=90,96,IF(G74=60,339,IF(G74=40,888,"?")))),IF(AND(F74="1.4-2.0 mm",VLOOKUP(A74,'Reel Log'!$A:$B,2,FALSE())=4),IF(G74=125,34,IF(G74=90,120,IF(G74=60,427,IF(G74=40,1128,"?")))),IF(AND(F74="1.4-2.0 mm",VLOOKUP(A74,'Reel Log'!$A:$B,2,FALSE())=5),IF(G74=125,40,IF(G74=90,144,IF(G74=60,502,IF(G74=40,1368,"?")))),IF(AND(F74="1.4-2.0 mm",TEXT(VLOOKUP(A74,'Reel Log'!$A:$B,2,FALSE()),"@")="5a"),IF(G74=125,48,IF(G74=90,192,IF(G74=60,603,IF(G74=40,1896,"?")))),IF(AND(F74="&gt;2.0 mm",VLOOKUP(A74,'Reel Log'!$A:$B,2,FALSE())=2),IF(G74=125,48,IF(G74=90,240,IF(G74=60,603,IF(G74=40,1896,"?")))),IF(AND(F74="&gt;2.0 mm",TEXT(VLOOKUP(A74,'Reel Log'!$A:$B,2,FALSE()),"@")="2a"),IF(G74=125,48,IF(G74=90,240,IF(G74=60,603,IF(G74=40,1896,"?")))),IF(AND(F74="&gt;2.0 mm",VLOOKUP(A74,'Reel Log'!$A:$B,2,FALSE())=3),IF(G74=125,48,IF(G74=90,240,IF(G74=60,603,IF(G74=40,1896,"?")))),IF(AND(F74="&gt;2.0 mm",VLOOKUP(A74,'Reel Log'!$A:$B,2,FALSE())=4),IF(G74=125,48,IF(G74=90,240,IF(G74=60,603,IF(G74=40,1896,"?")))),IF(AND(F74="&gt;2.0 mm",VLOOKUP(A74,'Reel Log'!$A:$B,2,FALSE())=5),IF(G74=125,48,IF(G74=90,240,IF(G74=60,603,IF(G74=40,1896,"?")))),IF(AND(F74="&gt;2.0 mm",TEXT(VLOOKUP(A74,'Reel Log'!$A:$B,2,FALSE()),"@")="5a"),IF(G74=125,48,IF(G74=90,240,IF(G74=60,603,IF(G74=40,1896,"?")))),"?"))))))))))))))))))))))))))))))))),"")</f>
        <v/>
      </c>
      <c r="J74" s="16" t="str">
        <f aca="false">IFERROR(IF(A74="","",IF(OR(I74="",I74="?"),"", IF(I74="N/A",IF(A74="","",IF(VLOOKUP(A74,'Reel Log'!$A:$B,2,FALSE())=1,99999,IF(VLOOKUP(A74,'Reel Log'!$A:$B,2,FALSE())=2,672,IF(TEXT(VLOOKUP(A74,'Reel Log'!$A:$B,2,FALSE()),"@")="2a",336,IF(VLOOKUP(A74,'Reel Log'!$A:$B,2,FALSE())=3,168,IF(VLOOKUP(A74,'Reel Log'!$A:$B,2,FALSE())=4,72,IF(VLOOKUP(A74,'Reel Log'!$A:$B,2,FALSE())=5,48,IF(TEXT(VLOOKUP(A74,'Reel Log'!$A:$B,2,FALSE()),"@")="5a",24,0)))))))),IF(ISNUMBER(H74),IF(H74&gt;=I74,IF(A74="","",IF(VLOOKUP(A74,'Reel Log'!$A:$B,2,FALSE())=1,99999,IF(VLOOKUP(A74,'Reel Log'!$A:$B,2,FALSE())=2,672,IF(TEXT(VLOOKUP(A74,'Reel Log'!$A:$B,2,FALSE()),"@")="2a",336,IF(VLOOKUP(A74,'Reel Log'!$A:$B,2,FALSE())=3,168,IF(VLOOKUP(A74,'Reel Log'!$A:$B,2,FALSE())=4,72,IF(VLOOKUP(A74,'Reel Log'!$A:$B,2,FALSE())=5,48,IF(TEXT(VLOOKUP(A74,'Reel Log'!$A:$B,2,FALSE()),"@")="5a",24,0)))))))),0),"")))),"")</f>
        <v/>
      </c>
      <c r="K74" s="38"/>
      <c r="L74" s="38"/>
    </row>
    <row r="75" customFormat="false" ht="15" hidden="false" customHeight="false" outlineLevel="0" collapsed="false">
      <c r="A75" s="38"/>
      <c r="B75" s="43"/>
      <c r="C75" s="44"/>
      <c r="D75" s="43"/>
      <c r="E75" s="44"/>
      <c r="F75" s="38"/>
      <c r="G75" s="38"/>
      <c r="H75" s="17" t="str">
        <f aca="false">IFERROR(IF(OR(B75="",C75="",D75="",E75=""),"",((D75+E75)-(B75+C75))*24),"")</f>
        <v/>
      </c>
      <c r="I75" s="16" t="str">
        <f aca="false">IFERROR(IF(OR(A75="",F75="",G75=""),"",IF(VLOOKUP(A75,'Reel Log'!$A:$B,2,FALSE())=1,"N/A",IF(VLOOKUP(A75,'Reel Log'!$A:$B,2,FALSE())=6,"N/A",IF(AND(F75="&lt;0.5 mm",VLOOKUP(A75,'Reel Log'!$A:$B,2,FALSE())=2),"N/A",IF(AND(F75="&lt;0.5 mm",TEXT(VLOOKUP(A75,'Reel Log'!$A:$B,2,FALSE()),"@")="2a"),"N/A",IF(AND(F75="&lt;0.5 mm",VLOOKUP(A75,'Reel Log'!$A:$B,2,FALSE())=3),"N/A",IF(AND(F75="&lt;0.5 mm",VLOOKUP(A75,'Reel Log'!$A:$B,2,FALSE())=4),"N/A",IF(AND(F75="&lt;0.5 mm",VLOOKUP(A75,'Reel Log'!$A:$B,2,FALSE())=5),"N/A",IF(AND(F75="&lt;0.5 mm",TEXT(VLOOKUP(A75,'Reel Log'!$A:$B,2,FALSE()),"@")="5a"),"N/A",IF(AND(F75="0.5-0.8 mm",VLOOKUP(A75,'Reel Log'!$A:$B,2,FALSE())=2),"N/A",IF(AND(F75="0.5-0.8 mm",TEXT(VLOOKUP(A75,'Reel Log'!$A:$B,2,FALSE()),"@")="2a"),IF(G75=125,4,IF(G75=90,15,IF(G75=60,50,IF(G75=40,96,"?")))),IF(AND(F75="0.5-0.8 mm",VLOOKUP(A75,'Reel Log'!$A:$B,2,FALSE())=3),IF(G75=125,4,IF(G75=90,15,IF(G75=60,50,IF(G75=40,96,"?")))),IF(AND(F75="0.5-0.8 mm",VLOOKUP(A75,'Reel Log'!$A:$B,2,FALSE())=4),IF(G75=125,4,IF(G75=90,16,IF(G75=60,50,IF(G75=40,96,"?")))),IF(AND(F75="0.5-0.8 mm",VLOOKUP(A75,'Reel Log'!$A:$B,2,FALSE())=5),IF(G75=125,4,IF(G75=90,16,IF(G75=60,50,IF(G75=40,96,"?")))),IF(AND(F75="0.5-0.8 mm",TEXT(VLOOKUP(A75,'Reel Log'!$A:$B,2,FALSE()),"@")="5a"),IF(G75=125,4,IF(G75=90,16,IF(G75=60,50,IF(G75=40,96,"?")))),IF(AND(F75="0.8-1.4 mm",VLOOKUP(A75,'Reel Log'!$A:$B,2,FALSE())=2),"N/A",IF(AND(F75="0.8-1.4 mm",TEXT(VLOOKUP(A75,'Reel Log'!$A:$B,2,FALSE()),"@")="2a"),IF(G75=125,8,IF(G75=90,25,IF(G75=60,100,IF(G75=40,192,"?")))),IF(AND(F75="0.8-1.4 mm",VLOOKUP(A75,'Reel Log'!$A:$B,2,FALSE())=3),IF(G75=125,8,IF(G75=90,25,IF(G75=60,100,IF(G75=40,192,"?")))),IF(AND(F75="0.8-1.4 mm",VLOOKUP(A75,'Reel Log'!$A:$B,2,FALSE())=4),IF(G75=125,9,IF(G75=90,27,IF(G75=60,113,IF(G75=40,240,"?")))),IF(AND(F75="0.8-1.4 mm",VLOOKUP(A75,'Reel Log'!$A:$B,2,FALSE())=5),IF(G75=125,10,IF(G75=90,28,IF(G75=60,126,IF(G75=40,264,"?")))),IF(AND(F75="0.8-1.4 mm",TEXT(VLOOKUP(A75,'Reel Log'!$A:$B,2,FALSE()),"@")="5a"),IF(G75=125,11,IF(G75=90,30,IF(G75=60,138,IF(G75=40,288,"?")))),IF(AND(F75="1.4-2.0 mm",VLOOKUP(A75,'Reel Log'!$A:$B,2,FALSE())=2),IF(G75=125,18,IF(G75=90,65,IF(G75=60,226,IF(G75=40,600,"?")))),IF(AND(F75="1.4-2.0 mm",TEXT(VLOOKUP(A75,'Reel Log'!$A:$B,2,FALSE()),"@")="2a"),IF(G75=125,21,IF(G75=90,72,IF(G75=60,264,IF(G75=40,696,"?")))),IF(AND(F75="1.4-2.0 mm",VLOOKUP(A75,'Reel Log'!$A:$B,2,FALSE())=3),IF(G75=125,27,IF(G75=90,96,IF(G75=60,339,IF(G75=40,888,"?")))),IF(AND(F75="1.4-2.0 mm",VLOOKUP(A75,'Reel Log'!$A:$B,2,FALSE())=4),IF(G75=125,34,IF(G75=90,120,IF(G75=60,427,IF(G75=40,1128,"?")))),IF(AND(F75="1.4-2.0 mm",VLOOKUP(A75,'Reel Log'!$A:$B,2,FALSE())=5),IF(G75=125,40,IF(G75=90,144,IF(G75=60,502,IF(G75=40,1368,"?")))),IF(AND(F75="1.4-2.0 mm",TEXT(VLOOKUP(A75,'Reel Log'!$A:$B,2,FALSE()),"@")="5a"),IF(G75=125,48,IF(G75=90,192,IF(G75=60,603,IF(G75=40,1896,"?")))),IF(AND(F75="&gt;2.0 mm",VLOOKUP(A75,'Reel Log'!$A:$B,2,FALSE())=2),IF(G75=125,48,IF(G75=90,240,IF(G75=60,603,IF(G75=40,1896,"?")))),IF(AND(F75="&gt;2.0 mm",TEXT(VLOOKUP(A75,'Reel Log'!$A:$B,2,FALSE()),"@")="2a"),IF(G75=125,48,IF(G75=90,240,IF(G75=60,603,IF(G75=40,1896,"?")))),IF(AND(F75="&gt;2.0 mm",VLOOKUP(A75,'Reel Log'!$A:$B,2,FALSE())=3),IF(G75=125,48,IF(G75=90,240,IF(G75=60,603,IF(G75=40,1896,"?")))),IF(AND(F75="&gt;2.0 mm",VLOOKUP(A75,'Reel Log'!$A:$B,2,FALSE())=4),IF(G75=125,48,IF(G75=90,240,IF(G75=60,603,IF(G75=40,1896,"?")))),IF(AND(F75="&gt;2.0 mm",VLOOKUP(A75,'Reel Log'!$A:$B,2,FALSE())=5),IF(G75=125,48,IF(G75=90,240,IF(G75=60,603,IF(G75=40,1896,"?")))),IF(AND(F75="&gt;2.0 mm",TEXT(VLOOKUP(A75,'Reel Log'!$A:$B,2,FALSE()),"@")="5a"),IF(G75=125,48,IF(G75=90,240,IF(G75=60,603,IF(G75=40,1896,"?")))),"?"))))))))))))))))))))))))))))))))),"")</f>
        <v/>
      </c>
      <c r="J75" s="16" t="str">
        <f aca="false">IFERROR(IF(A75="","",IF(OR(I75="",I75="?"),"", IF(I75="N/A",IF(A75="","",IF(VLOOKUP(A75,'Reel Log'!$A:$B,2,FALSE())=1,99999,IF(VLOOKUP(A75,'Reel Log'!$A:$B,2,FALSE())=2,672,IF(TEXT(VLOOKUP(A75,'Reel Log'!$A:$B,2,FALSE()),"@")="2a",336,IF(VLOOKUP(A75,'Reel Log'!$A:$B,2,FALSE())=3,168,IF(VLOOKUP(A75,'Reel Log'!$A:$B,2,FALSE())=4,72,IF(VLOOKUP(A75,'Reel Log'!$A:$B,2,FALSE())=5,48,IF(TEXT(VLOOKUP(A75,'Reel Log'!$A:$B,2,FALSE()),"@")="5a",24,0)))))))),IF(ISNUMBER(H75),IF(H75&gt;=I75,IF(A75="","",IF(VLOOKUP(A75,'Reel Log'!$A:$B,2,FALSE())=1,99999,IF(VLOOKUP(A75,'Reel Log'!$A:$B,2,FALSE())=2,672,IF(TEXT(VLOOKUP(A75,'Reel Log'!$A:$B,2,FALSE()),"@")="2a",336,IF(VLOOKUP(A75,'Reel Log'!$A:$B,2,FALSE())=3,168,IF(VLOOKUP(A75,'Reel Log'!$A:$B,2,FALSE())=4,72,IF(VLOOKUP(A75,'Reel Log'!$A:$B,2,FALSE())=5,48,IF(TEXT(VLOOKUP(A75,'Reel Log'!$A:$B,2,FALSE()),"@")="5a",24,0)))))))),0),"")))),"")</f>
        <v/>
      </c>
      <c r="K75" s="38"/>
      <c r="L75" s="38"/>
    </row>
    <row r="76" customFormat="false" ht="15" hidden="false" customHeight="false" outlineLevel="0" collapsed="false">
      <c r="A76" s="38"/>
      <c r="B76" s="43"/>
      <c r="C76" s="44"/>
      <c r="D76" s="43"/>
      <c r="E76" s="44"/>
      <c r="F76" s="38"/>
      <c r="G76" s="38"/>
      <c r="H76" s="17" t="str">
        <f aca="false">IFERROR(IF(OR(B76="",C76="",D76="",E76=""),"",((D76+E76)-(B76+C76))*24),"")</f>
        <v/>
      </c>
      <c r="I76" s="16" t="str">
        <f aca="false">IFERROR(IF(OR(A76="",F76="",G76=""),"",IF(VLOOKUP(A76,'Reel Log'!$A:$B,2,FALSE())=1,"N/A",IF(VLOOKUP(A76,'Reel Log'!$A:$B,2,FALSE())=6,"N/A",IF(AND(F76="&lt;0.5 mm",VLOOKUP(A76,'Reel Log'!$A:$B,2,FALSE())=2),"N/A",IF(AND(F76="&lt;0.5 mm",TEXT(VLOOKUP(A76,'Reel Log'!$A:$B,2,FALSE()),"@")="2a"),"N/A",IF(AND(F76="&lt;0.5 mm",VLOOKUP(A76,'Reel Log'!$A:$B,2,FALSE())=3),"N/A",IF(AND(F76="&lt;0.5 mm",VLOOKUP(A76,'Reel Log'!$A:$B,2,FALSE())=4),"N/A",IF(AND(F76="&lt;0.5 mm",VLOOKUP(A76,'Reel Log'!$A:$B,2,FALSE())=5),"N/A",IF(AND(F76="&lt;0.5 mm",TEXT(VLOOKUP(A76,'Reel Log'!$A:$B,2,FALSE()),"@")="5a"),"N/A",IF(AND(F76="0.5-0.8 mm",VLOOKUP(A76,'Reel Log'!$A:$B,2,FALSE())=2),"N/A",IF(AND(F76="0.5-0.8 mm",TEXT(VLOOKUP(A76,'Reel Log'!$A:$B,2,FALSE()),"@")="2a"),IF(G76=125,4,IF(G76=90,15,IF(G76=60,50,IF(G76=40,96,"?")))),IF(AND(F76="0.5-0.8 mm",VLOOKUP(A76,'Reel Log'!$A:$B,2,FALSE())=3),IF(G76=125,4,IF(G76=90,15,IF(G76=60,50,IF(G76=40,96,"?")))),IF(AND(F76="0.5-0.8 mm",VLOOKUP(A76,'Reel Log'!$A:$B,2,FALSE())=4),IF(G76=125,4,IF(G76=90,16,IF(G76=60,50,IF(G76=40,96,"?")))),IF(AND(F76="0.5-0.8 mm",VLOOKUP(A76,'Reel Log'!$A:$B,2,FALSE())=5),IF(G76=125,4,IF(G76=90,16,IF(G76=60,50,IF(G76=40,96,"?")))),IF(AND(F76="0.5-0.8 mm",TEXT(VLOOKUP(A76,'Reel Log'!$A:$B,2,FALSE()),"@")="5a"),IF(G76=125,4,IF(G76=90,16,IF(G76=60,50,IF(G76=40,96,"?")))),IF(AND(F76="0.8-1.4 mm",VLOOKUP(A76,'Reel Log'!$A:$B,2,FALSE())=2),"N/A",IF(AND(F76="0.8-1.4 mm",TEXT(VLOOKUP(A76,'Reel Log'!$A:$B,2,FALSE()),"@")="2a"),IF(G76=125,8,IF(G76=90,25,IF(G76=60,100,IF(G76=40,192,"?")))),IF(AND(F76="0.8-1.4 mm",VLOOKUP(A76,'Reel Log'!$A:$B,2,FALSE())=3),IF(G76=125,8,IF(G76=90,25,IF(G76=60,100,IF(G76=40,192,"?")))),IF(AND(F76="0.8-1.4 mm",VLOOKUP(A76,'Reel Log'!$A:$B,2,FALSE())=4),IF(G76=125,9,IF(G76=90,27,IF(G76=60,113,IF(G76=40,240,"?")))),IF(AND(F76="0.8-1.4 mm",VLOOKUP(A76,'Reel Log'!$A:$B,2,FALSE())=5),IF(G76=125,10,IF(G76=90,28,IF(G76=60,126,IF(G76=40,264,"?")))),IF(AND(F76="0.8-1.4 mm",TEXT(VLOOKUP(A76,'Reel Log'!$A:$B,2,FALSE()),"@")="5a"),IF(G76=125,11,IF(G76=90,30,IF(G76=60,138,IF(G76=40,288,"?")))),IF(AND(F76="1.4-2.0 mm",VLOOKUP(A76,'Reel Log'!$A:$B,2,FALSE())=2),IF(G76=125,18,IF(G76=90,65,IF(G76=60,226,IF(G76=40,600,"?")))),IF(AND(F76="1.4-2.0 mm",TEXT(VLOOKUP(A76,'Reel Log'!$A:$B,2,FALSE()),"@")="2a"),IF(G76=125,21,IF(G76=90,72,IF(G76=60,264,IF(G76=40,696,"?")))),IF(AND(F76="1.4-2.0 mm",VLOOKUP(A76,'Reel Log'!$A:$B,2,FALSE())=3),IF(G76=125,27,IF(G76=90,96,IF(G76=60,339,IF(G76=40,888,"?")))),IF(AND(F76="1.4-2.0 mm",VLOOKUP(A76,'Reel Log'!$A:$B,2,FALSE())=4),IF(G76=125,34,IF(G76=90,120,IF(G76=60,427,IF(G76=40,1128,"?")))),IF(AND(F76="1.4-2.0 mm",VLOOKUP(A76,'Reel Log'!$A:$B,2,FALSE())=5),IF(G76=125,40,IF(G76=90,144,IF(G76=60,502,IF(G76=40,1368,"?")))),IF(AND(F76="1.4-2.0 mm",TEXT(VLOOKUP(A76,'Reel Log'!$A:$B,2,FALSE()),"@")="5a"),IF(G76=125,48,IF(G76=90,192,IF(G76=60,603,IF(G76=40,1896,"?")))),IF(AND(F76="&gt;2.0 mm",VLOOKUP(A76,'Reel Log'!$A:$B,2,FALSE())=2),IF(G76=125,48,IF(G76=90,240,IF(G76=60,603,IF(G76=40,1896,"?")))),IF(AND(F76="&gt;2.0 mm",TEXT(VLOOKUP(A76,'Reel Log'!$A:$B,2,FALSE()),"@")="2a"),IF(G76=125,48,IF(G76=90,240,IF(G76=60,603,IF(G76=40,1896,"?")))),IF(AND(F76="&gt;2.0 mm",VLOOKUP(A76,'Reel Log'!$A:$B,2,FALSE())=3),IF(G76=125,48,IF(G76=90,240,IF(G76=60,603,IF(G76=40,1896,"?")))),IF(AND(F76="&gt;2.0 mm",VLOOKUP(A76,'Reel Log'!$A:$B,2,FALSE())=4),IF(G76=125,48,IF(G76=90,240,IF(G76=60,603,IF(G76=40,1896,"?")))),IF(AND(F76="&gt;2.0 mm",VLOOKUP(A76,'Reel Log'!$A:$B,2,FALSE())=5),IF(G76=125,48,IF(G76=90,240,IF(G76=60,603,IF(G76=40,1896,"?")))),IF(AND(F76="&gt;2.0 mm",TEXT(VLOOKUP(A76,'Reel Log'!$A:$B,2,FALSE()),"@")="5a"),IF(G76=125,48,IF(G76=90,240,IF(G76=60,603,IF(G76=40,1896,"?")))),"?"))))))))))))))))))))))))))))))))),"")</f>
        <v/>
      </c>
      <c r="J76" s="16" t="str">
        <f aca="false">IFERROR(IF(A76="","",IF(OR(I76="",I76="?"),"", IF(I76="N/A",IF(A76="","",IF(VLOOKUP(A76,'Reel Log'!$A:$B,2,FALSE())=1,99999,IF(VLOOKUP(A76,'Reel Log'!$A:$B,2,FALSE())=2,672,IF(TEXT(VLOOKUP(A76,'Reel Log'!$A:$B,2,FALSE()),"@")="2a",336,IF(VLOOKUP(A76,'Reel Log'!$A:$B,2,FALSE())=3,168,IF(VLOOKUP(A76,'Reel Log'!$A:$B,2,FALSE())=4,72,IF(VLOOKUP(A76,'Reel Log'!$A:$B,2,FALSE())=5,48,IF(TEXT(VLOOKUP(A76,'Reel Log'!$A:$B,2,FALSE()),"@")="5a",24,0)))))))),IF(ISNUMBER(H76),IF(H76&gt;=I76,IF(A76="","",IF(VLOOKUP(A76,'Reel Log'!$A:$B,2,FALSE())=1,99999,IF(VLOOKUP(A76,'Reel Log'!$A:$B,2,FALSE())=2,672,IF(TEXT(VLOOKUP(A76,'Reel Log'!$A:$B,2,FALSE()),"@")="2a",336,IF(VLOOKUP(A76,'Reel Log'!$A:$B,2,FALSE())=3,168,IF(VLOOKUP(A76,'Reel Log'!$A:$B,2,FALSE())=4,72,IF(VLOOKUP(A76,'Reel Log'!$A:$B,2,FALSE())=5,48,IF(TEXT(VLOOKUP(A76,'Reel Log'!$A:$B,2,FALSE()),"@")="5a",24,0)))))))),0),"")))),"")</f>
        <v/>
      </c>
      <c r="K76" s="38"/>
      <c r="L76" s="38"/>
    </row>
    <row r="77" customFormat="false" ht="15" hidden="false" customHeight="false" outlineLevel="0" collapsed="false">
      <c r="A77" s="38"/>
      <c r="B77" s="43"/>
      <c r="C77" s="44"/>
      <c r="D77" s="43"/>
      <c r="E77" s="44"/>
      <c r="F77" s="38"/>
      <c r="G77" s="38"/>
      <c r="H77" s="17" t="str">
        <f aca="false">IFERROR(IF(OR(B77="",C77="",D77="",E77=""),"",((D77+E77)-(B77+C77))*24),"")</f>
        <v/>
      </c>
      <c r="I77" s="16" t="str">
        <f aca="false">IFERROR(IF(OR(A77="",F77="",G77=""),"",IF(VLOOKUP(A77,'Reel Log'!$A:$B,2,FALSE())=1,"N/A",IF(VLOOKUP(A77,'Reel Log'!$A:$B,2,FALSE())=6,"N/A",IF(AND(F77="&lt;0.5 mm",VLOOKUP(A77,'Reel Log'!$A:$B,2,FALSE())=2),"N/A",IF(AND(F77="&lt;0.5 mm",TEXT(VLOOKUP(A77,'Reel Log'!$A:$B,2,FALSE()),"@")="2a"),"N/A",IF(AND(F77="&lt;0.5 mm",VLOOKUP(A77,'Reel Log'!$A:$B,2,FALSE())=3),"N/A",IF(AND(F77="&lt;0.5 mm",VLOOKUP(A77,'Reel Log'!$A:$B,2,FALSE())=4),"N/A",IF(AND(F77="&lt;0.5 mm",VLOOKUP(A77,'Reel Log'!$A:$B,2,FALSE())=5),"N/A",IF(AND(F77="&lt;0.5 mm",TEXT(VLOOKUP(A77,'Reel Log'!$A:$B,2,FALSE()),"@")="5a"),"N/A",IF(AND(F77="0.5-0.8 mm",VLOOKUP(A77,'Reel Log'!$A:$B,2,FALSE())=2),"N/A",IF(AND(F77="0.5-0.8 mm",TEXT(VLOOKUP(A77,'Reel Log'!$A:$B,2,FALSE()),"@")="2a"),IF(G77=125,4,IF(G77=90,15,IF(G77=60,50,IF(G77=40,96,"?")))),IF(AND(F77="0.5-0.8 mm",VLOOKUP(A77,'Reel Log'!$A:$B,2,FALSE())=3),IF(G77=125,4,IF(G77=90,15,IF(G77=60,50,IF(G77=40,96,"?")))),IF(AND(F77="0.5-0.8 mm",VLOOKUP(A77,'Reel Log'!$A:$B,2,FALSE())=4),IF(G77=125,4,IF(G77=90,16,IF(G77=60,50,IF(G77=40,96,"?")))),IF(AND(F77="0.5-0.8 mm",VLOOKUP(A77,'Reel Log'!$A:$B,2,FALSE())=5),IF(G77=125,4,IF(G77=90,16,IF(G77=60,50,IF(G77=40,96,"?")))),IF(AND(F77="0.5-0.8 mm",TEXT(VLOOKUP(A77,'Reel Log'!$A:$B,2,FALSE()),"@")="5a"),IF(G77=125,4,IF(G77=90,16,IF(G77=60,50,IF(G77=40,96,"?")))),IF(AND(F77="0.8-1.4 mm",VLOOKUP(A77,'Reel Log'!$A:$B,2,FALSE())=2),"N/A",IF(AND(F77="0.8-1.4 mm",TEXT(VLOOKUP(A77,'Reel Log'!$A:$B,2,FALSE()),"@")="2a"),IF(G77=125,8,IF(G77=90,25,IF(G77=60,100,IF(G77=40,192,"?")))),IF(AND(F77="0.8-1.4 mm",VLOOKUP(A77,'Reel Log'!$A:$B,2,FALSE())=3),IF(G77=125,8,IF(G77=90,25,IF(G77=60,100,IF(G77=40,192,"?")))),IF(AND(F77="0.8-1.4 mm",VLOOKUP(A77,'Reel Log'!$A:$B,2,FALSE())=4),IF(G77=125,9,IF(G77=90,27,IF(G77=60,113,IF(G77=40,240,"?")))),IF(AND(F77="0.8-1.4 mm",VLOOKUP(A77,'Reel Log'!$A:$B,2,FALSE())=5),IF(G77=125,10,IF(G77=90,28,IF(G77=60,126,IF(G77=40,264,"?")))),IF(AND(F77="0.8-1.4 mm",TEXT(VLOOKUP(A77,'Reel Log'!$A:$B,2,FALSE()),"@")="5a"),IF(G77=125,11,IF(G77=90,30,IF(G77=60,138,IF(G77=40,288,"?")))),IF(AND(F77="1.4-2.0 mm",VLOOKUP(A77,'Reel Log'!$A:$B,2,FALSE())=2),IF(G77=125,18,IF(G77=90,65,IF(G77=60,226,IF(G77=40,600,"?")))),IF(AND(F77="1.4-2.0 mm",TEXT(VLOOKUP(A77,'Reel Log'!$A:$B,2,FALSE()),"@")="2a"),IF(G77=125,21,IF(G77=90,72,IF(G77=60,264,IF(G77=40,696,"?")))),IF(AND(F77="1.4-2.0 mm",VLOOKUP(A77,'Reel Log'!$A:$B,2,FALSE())=3),IF(G77=125,27,IF(G77=90,96,IF(G77=60,339,IF(G77=40,888,"?")))),IF(AND(F77="1.4-2.0 mm",VLOOKUP(A77,'Reel Log'!$A:$B,2,FALSE())=4),IF(G77=125,34,IF(G77=90,120,IF(G77=60,427,IF(G77=40,1128,"?")))),IF(AND(F77="1.4-2.0 mm",VLOOKUP(A77,'Reel Log'!$A:$B,2,FALSE())=5),IF(G77=125,40,IF(G77=90,144,IF(G77=60,502,IF(G77=40,1368,"?")))),IF(AND(F77="1.4-2.0 mm",TEXT(VLOOKUP(A77,'Reel Log'!$A:$B,2,FALSE()),"@")="5a"),IF(G77=125,48,IF(G77=90,192,IF(G77=60,603,IF(G77=40,1896,"?")))),IF(AND(F77="&gt;2.0 mm",VLOOKUP(A77,'Reel Log'!$A:$B,2,FALSE())=2),IF(G77=125,48,IF(G77=90,240,IF(G77=60,603,IF(G77=40,1896,"?")))),IF(AND(F77="&gt;2.0 mm",TEXT(VLOOKUP(A77,'Reel Log'!$A:$B,2,FALSE()),"@")="2a"),IF(G77=125,48,IF(G77=90,240,IF(G77=60,603,IF(G77=40,1896,"?")))),IF(AND(F77="&gt;2.0 mm",VLOOKUP(A77,'Reel Log'!$A:$B,2,FALSE())=3),IF(G77=125,48,IF(G77=90,240,IF(G77=60,603,IF(G77=40,1896,"?")))),IF(AND(F77="&gt;2.0 mm",VLOOKUP(A77,'Reel Log'!$A:$B,2,FALSE())=4),IF(G77=125,48,IF(G77=90,240,IF(G77=60,603,IF(G77=40,1896,"?")))),IF(AND(F77="&gt;2.0 mm",VLOOKUP(A77,'Reel Log'!$A:$B,2,FALSE())=5),IF(G77=125,48,IF(G77=90,240,IF(G77=60,603,IF(G77=40,1896,"?")))),IF(AND(F77="&gt;2.0 mm",TEXT(VLOOKUP(A77,'Reel Log'!$A:$B,2,FALSE()),"@")="5a"),IF(G77=125,48,IF(G77=90,240,IF(G77=60,603,IF(G77=40,1896,"?")))),"?"))))))))))))))))))))))))))))))))),"")</f>
        <v/>
      </c>
      <c r="J77" s="16" t="str">
        <f aca="false">IFERROR(IF(A77="","",IF(OR(I77="",I77="?"),"", IF(I77="N/A",IF(A77="","",IF(VLOOKUP(A77,'Reel Log'!$A:$B,2,FALSE())=1,99999,IF(VLOOKUP(A77,'Reel Log'!$A:$B,2,FALSE())=2,672,IF(TEXT(VLOOKUP(A77,'Reel Log'!$A:$B,2,FALSE()),"@")="2a",336,IF(VLOOKUP(A77,'Reel Log'!$A:$B,2,FALSE())=3,168,IF(VLOOKUP(A77,'Reel Log'!$A:$B,2,FALSE())=4,72,IF(VLOOKUP(A77,'Reel Log'!$A:$B,2,FALSE())=5,48,IF(TEXT(VLOOKUP(A77,'Reel Log'!$A:$B,2,FALSE()),"@")="5a",24,0)))))))),IF(ISNUMBER(H77),IF(H77&gt;=I77,IF(A77="","",IF(VLOOKUP(A77,'Reel Log'!$A:$B,2,FALSE())=1,99999,IF(VLOOKUP(A77,'Reel Log'!$A:$B,2,FALSE())=2,672,IF(TEXT(VLOOKUP(A77,'Reel Log'!$A:$B,2,FALSE()),"@")="2a",336,IF(VLOOKUP(A77,'Reel Log'!$A:$B,2,FALSE())=3,168,IF(VLOOKUP(A77,'Reel Log'!$A:$B,2,FALSE())=4,72,IF(VLOOKUP(A77,'Reel Log'!$A:$B,2,FALSE())=5,48,IF(TEXT(VLOOKUP(A77,'Reel Log'!$A:$B,2,FALSE()),"@")="5a",24,0)))))))),0),"")))),"")</f>
        <v/>
      </c>
      <c r="K77" s="38"/>
      <c r="L77" s="38"/>
    </row>
    <row r="78" customFormat="false" ht="15" hidden="false" customHeight="false" outlineLevel="0" collapsed="false">
      <c r="A78" s="38"/>
      <c r="B78" s="43"/>
      <c r="C78" s="44"/>
      <c r="D78" s="43"/>
      <c r="E78" s="44"/>
      <c r="F78" s="38"/>
      <c r="G78" s="38"/>
      <c r="H78" s="17" t="str">
        <f aca="false">IFERROR(IF(OR(B78="",C78="",D78="",E78=""),"",((D78+E78)-(B78+C78))*24),"")</f>
        <v/>
      </c>
      <c r="I78" s="16" t="str">
        <f aca="false">IFERROR(IF(OR(A78="",F78="",G78=""),"",IF(VLOOKUP(A78,'Reel Log'!$A:$B,2,FALSE())=1,"N/A",IF(VLOOKUP(A78,'Reel Log'!$A:$B,2,FALSE())=6,"N/A",IF(AND(F78="&lt;0.5 mm",VLOOKUP(A78,'Reel Log'!$A:$B,2,FALSE())=2),"N/A",IF(AND(F78="&lt;0.5 mm",TEXT(VLOOKUP(A78,'Reel Log'!$A:$B,2,FALSE()),"@")="2a"),"N/A",IF(AND(F78="&lt;0.5 mm",VLOOKUP(A78,'Reel Log'!$A:$B,2,FALSE())=3),"N/A",IF(AND(F78="&lt;0.5 mm",VLOOKUP(A78,'Reel Log'!$A:$B,2,FALSE())=4),"N/A",IF(AND(F78="&lt;0.5 mm",VLOOKUP(A78,'Reel Log'!$A:$B,2,FALSE())=5),"N/A",IF(AND(F78="&lt;0.5 mm",TEXT(VLOOKUP(A78,'Reel Log'!$A:$B,2,FALSE()),"@")="5a"),"N/A",IF(AND(F78="0.5-0.8 mm",VLOOKUP(A78,'Reel Log'!$A:$B,2,FALSE())=2),"N/A",IF(AND(F78="0.5-0.8 mm",TEXT(VLOOKUP(A78,'Reel Log'!$A:$B,2,FALSE()),"@")="2a"),IF(G78=125,4,IF(G78=90,15,IF(G78=60,50,IF(G78=40,96,"?")))),IF(AND(F78="0.5-0.8 mm",VLOOKUP(A78,'Reel Log'!$A:$B,2,FALSE())=3),IF(G78=125,4,IF(G78=90,15,IF(G78=60,50,IF(G78=40,96,"?")))),IF(AND(F78="0.5-0.8 mm",VLOOKUP(A78,'Reel Log'!$A:$B,2,FALSE())=4),IF(G78=125,4,IF(G78=90,16,IF(G78=60,50,IF(G78=40,96,"?")))),IF(AND(F78="0.5-0.8 mm",VLOOKUP(A78,'Reel Log'!$A:$B,2,FALSE())=5),IF(G78=125,4,IF(G78=90,16,IF(G78=60,50,IF(G78=40,96,"?")))),IF(AND(F78="0.5-0.8 mm",TEXT(VLOOKUP(A78,'Reel Log'!$A:$B,2,FALSE()),"@")="5a"),IF(G78=125,4,IF(G78=90,16,IF(G78=60,50,IF(G78=40,96,"?")))),IF(AND(F78="0.8-1.4 mm",VLOOKUP(A78,'Reel Log'!$A:$B,2,FALSE())=2),"N/A",IF(AND(F78="0.8-1.4 mm",TEXT(VLOOKUP(A78,'Reel Log'!$A:$B,2,FALSE()),"@")="2a"),IF(G78=125,8,IF(G78=90,25,IF(G78=60,100,IF(G78=40,192,"?")))),IF(AND(F78="0.8-1.4 mm",VLOOKUP(A78,'Reel Log'!$A:$B,2,FALSE())=3),IF(G78=125,8,IF(G78=90,25,IF(G78=60,100,IF(G78=40,192,"?")))),IF(AND(F78="0.8-1.4 mm",VLOOKUP(A78,'Reel Log'!$A:$B,2,FALSE())=4),IF(G78=125,9,IF(G78=90,27,IF(G78=60,113,IF(G78=40,240,"?")))),IF(AND(F78="0.8-1.4 mm",VLOOKUP(A78,'Reel Log'!$A:$B,2,FALSE())=5),IF(G78=125,10,IF(G78=90,28,IF(G78=60,126,IF(G78=40,264,"?")))),IF(AND(F78="0.8-1.4 mm",TEXT(VLOOKUP(A78,'Reel Log'!$A:$B,2,FALSE()),"@")="5a"),IF(G78=125,11,IF(G78=90,30,IF(G78=60,138,IF(G78=40,288,"?")))),IF(AND(F78="1.4-2.0 mm",VLOOKUP(A78,'Reel Log'!$A:$B,2,FALSE())=2),IF(G78=125,18,IF(G78=90,65,IF(G78=60,226,IF(G78=40,600,"?")))),IF(AND(F78="1.4-2.0 mm",TEXT(VLOOKUP(A78,'Reel Log'!$A:$B,2,FALSE()),"@")="2a"),IF(G78=125,21,IF(G78=90,72,IF(G78=60,264,IF(G78=40,696,"?")))),IF(AND(F78="1.4-2.0 mm",VLOOKUP(A78,'Reel Log'!$A:$B,2,FALSE())=3),IF(G78=125,27,IF(G78=90,96,IF(G78=60,339,IF(G78=40,888,"?")))),IF(AND(F78="1.4-2.0 mm",VLOOKUP(A78,'Reel Log'!$A:$B,2,FALSE())=4),IF(G78=125,34,IF(G78=90,120,IF(G78=60,427,IF(G78=40,1128,"?")))),IF(AND(F78="1.4-2.0 mm",VLOOKUP(A78,'Reel Log'!$A:$B,2,FALSE())=5),IF(G78=125,40,IF(G78=90,144,IF(G78=60,502,IF(G78=40,1368,"?")))),IF(AND(F78="1.4-2.0 mm",TEXT(VLOOKUP(A78,'Reel Log'!$A:$B,2,FALSE()),"@")="5a"),IF(G78=125,48,IF(G78=90,192,IF(G78=60,603,IF(G78=40,1896,"?")))),IF(AND(F78="&gt;2.0 mm",VLOOKUP(A78,'Reel Log'!$A:$B,2,FALSE())=2),IF(G78=125,48,IF(G78=90,240,IF(G78=60,603,IF(G78=40,1896,"?")))),IF(AND(F78="&gt;2.0 mm",TEXT(VLOOKUP(A78,'Reel Log'!$A:$B,2,FALSE()),"@")="2a"),IF(G78=125,48,IF(G78=90,240,IF(G78=60,603,IF(G78=40,1896,"?")))),IF(AND(F78="&gt;2.0 mm",VLOOKUP(A78,'Reel Log'!$A:$B,2,FALSE())=3),IF(G78=125,48,IF(G78=90,240,IF(G78=60,603,IF(G78=40,1896,"?")))),IF(AND(F78="&gt;2.0 mm",VLOOKUP(A78,'Reel Log'!$A:$B,2,FALSE())=4),IF(G78=125,48,IF(G78=90,240,IF(G78=60,603,IF(G78=40,1896,"?")))),IF(AND(F78="&gt;2.0 mm",VLOOKUP(A78,'Reel Log'!$A:$B,2,FALSE())=5),IF(G78=125,48,IF(G78=90,240,IF(G78=60,603,IF(G78=40,1896,"?")))),IF(AND(F78="&gt;2.0 mm",TEXT(VLOOKUP(A78,'Reel Log'!$A:$B,2,FALSE()),"@")="5a"),IF(G78=125,48,IF(G78=90,240,IF(G78=60,603,IF(G78=40,1896,"?")))),"?"))))))))))))))))))))))))))))))))),"")</f>
        <v/>
      </c>
      <c r="J78" s="16" t="str">
        <f aca="false">IFERROR(IF(A78="","",IF(OR(I78="",I78="?"),"", IF(I78="N/A",IF(A78="","",IF(VLOOKUP(A78,'Reel Log'!$A:$B,2,FALSE())=1,99999,IF(VLOOKUP(A78,'Reel Log'!$A:$B,2,FALSE())=2,672,IF(TEXT(VLOOKUP(A78,'Reel Log'!$A:$B,2,FALSE()),"@")="2a",336,IF(VLOOKUP(A78,'Reel Log'!$A:$B,2,FALSE())=3,168,IF(VLOOKUP(A78,'Reel Log'!$A:$B,2,FALSE())=4,72,IF(VLOOKUP(A78,'Reel Log'!$A:$B,2,FALSE())=5,48,IF(TEXT(VLOOKUP(A78,'Reel Log'!$A:$B,2,FALSE()),"@")="5a",24,0)))))))),IF(ISNUMBER(H78),IF(H78&gt;=I78,IF(A78="","",IF(VLOOKUP(A78,'Reel Log'!$A:$B,2,FALSE())=1,99999,IF(VLOOKUP(A78,'Reel Log'!$A:$B,2,FALSE())=2,672,IF(TEXT(VLOOKUP(A78,'Reel Log'!$A:$B,2,FALSE()),"@")="2a",336,IF(VLOOKUP(A78,'Reel Log'!$A:$B,2,FALSE())=3,168,IF(VLOOKUP(A78,'Reel Log'!$A:$B,2,FALSE())=4,72,IF(VLOOKUP(A78,'Reel Log'!$A:$B,2,FALSE())=5,48,IF(TEXT(VLOOKUP(A78,'Reel Log'!$A:$B,2,FALSE()),"@")="5a",24,0)))))))),0),"")))),"")</f>
        <v/>
      </c>
      <c r="K78" s="38"/>
      <c r="L78" s="38"/>
    </row>
    <row r="79" customFormat="false" ht="15" hidden="false" customHeight="false" outlineLevel="0" collapsed="false">
      <c r="A79" s="38"/>
      <c r="B79" s="43"/>
      <c r="C79" s="44"/>
      <c r="D79" s="43"/>
      <c r="E79" s="44"/>
      <c r="F79" s="38"/>
      <c r="G79" s="38"/>
      <c r="H79" s="17" t="str">
        <f aca="false">IFERROR(IF(OR(B79="",C79="",D79="",E79=""),"",((D79+E79)-(B79+C79))*24),"")</f>
        <v/>
      </c>
      <c r="I79" s="16" t="str">
        <f aca="false">IFERROR(IF(OR(A79="",F79="",G79=""),"",IF(VLOOKUP(A79,'Reel Log'!$A:$B,2,FALSE())=1,"N/A",IF(VLOOKUP(A79,'Reel Log'!$A:$B,2,FALSE())=6,"N/A",IF(AND(F79="&lt;0.5 mm",VLOOKUP(A79,'Reel Log'!$A:$B,2,FALSE())=2),"N/A",IF(AND(F79="&lt;0.5 mm",TEXT(VLOOKUP(A79,'Reel Log'!$A:$B,2,FALSE()),"@")="2a"),"N/A",IF(AND(F79="&lt;0.5 mm",VLOOKUP(A79,'Reel Log'!$A:$B,2,FALSE())=3),"N/A",IF(AND(F79="&lt;0.5 mm",VLOOKUP(A79,'Reel Log'!$A:$B,2,FALSE())=4),"N/A",IF(AND(F79="&lt;0.5 mm",VLOOKUP(A79,'Reel Log'!$A:$B,2,FALSE())=5),"N/A",IF(AND(F79="&lt;0.5 mm",TEXT(VLOOKUP(A79,'Reel Log'!$A:$B,2,FALSE()),"@")="5a"),"N/A",IF(AND(F79="0.5-0.8 mm",VLOOKUP(A79,'Reel Log'!$A:$B,2,FALSE())=2),"N/A",IF(AND(F79="0.5-0.8 mm",TEXT(VLOOKUP(A79,'Reel Log'!$A:$B,2,FALSE()),"@")="2a"),IF(G79=125,4,IF(G79=90,15,IF(G79=60,50,IF(G79=40,96,"?")))),IF(AND(F79="0.5-0.8 mm",VLOOKUP(A79,'Reel Log'!$A:$B,2,FALSE())=3),IF(G79=125,4,IF(G79=90,15,IF(G79=60,50,IF(G79=40,96,"?")))),IF(AND(F79="0.5-0.8 mm",VLOOKUP(A79,'Reel Log'!$A:$B,2,FALSE())=4),IF(G79=125,4,IF(G79=90,16,IF(G79=60,50,IF(G79=40,96,"?")))),IF(AND(F79="0.5-0.8 mm",VLOOKUP(A79,'Reel Log'!$A:$B,2,FALSE())=5),IF(G79=125,4,IF(G79=90,16,IF(G79=60,50,IF(G79=40,96,"?")))),IF(AND(F79="0.5-0.8 mm",TEXT(VLOOKUP(A79,'Reel Log'!$A:$B,2,FALSE()),"@")="5a"),IF(G79=125,4,IF(G79=90,16,IF(G79=60,50,IF(G79=40,96,"?")))),IF(AND(F79="0.8-1.4 mm",VLOOKUP(A79,'Reel Log'!$A:$B,2,FALSE())=2),"N/A",IF(AND(F79="0.8-1.4 mm",TEXT(VLOOKUP(A79,'Reel Log'!$A:$B,2,FALSE()),"@")="2a"),IF(G79=125,8,IF(G79=90,25,IF(G79=60,100,IF(G79=40,192,"?")))),IF(AND(F79="0.8-1.4 mm",VLOOKUP(A79,'Reel Log'!$A:$B,2,FALSE())=3),IF(G79=125,8,IF(G79=90,25,IF(G79=60,100,IF(G79=40,192,"?")))),IF(AND(F79="0.8-1.4 mm",VLOOKUP(A79,'Reel Log'!$A:$B,2,FALSE())=4),IF(G79=125,9,IF(G79=90,27,IF(G79=60,113,IF(G79=40,240,"?")))),IF(AND(F79="0.8-1.4 mm",VLOOKUP(A79,'Reel Log'!$A:$B,2,FALSE())=5),IF(G79=125,10,IF(G79=90,28,IF(G79=60,126,IF(G79=40,264,"?")))),IF(AND(F79="0.8-1.4 mm",TEXT(VLOOKUP(A79,'Reel Log'!$A:$B,2,FALSE()),"@")="5a"),IF(G79=125,11,IF(G79=90,30,IF(G79=60,138,IF(G79=40,288,"?")))),IF(AND(F79="1.4-2.0 mm",VLOOKUP(A79,'Reel Log'!$A:$B,2,FALSE())=2),IF(G79=125,18,IF(G79=90,65,IF(G79=60,226,IF(G79=40,600,"?")))),IF(AND(F79="1.4-2.0 mm",TEXT(VLOOKUP(A79,'Reel Log'!$A:$B,2,FALSE()),"@")="2a"),IF(G79=125,21,IF(G79=90,72,IF(G79=60,264,IF(G79=40,696,"?")))),IF(AND(F79="1.4-2.0 mm",VLOOKUP(A79,'Reel Log'!$A:$B,2,FALSE())=3),IF(G79=125,27,IF(G79=90,96,IF(G79=60,339,IF(G79=40,888,"?")))),IF(AND(F79="1.4-2.0 mm",VLOOKUP(A79,'Reel Log'!$A:$B,2,FALSE())=4),IF(G79=125,34,IF(G79=90,120,IF(G79=60,427,IF(G79=40,1128,"?")))),IF(AND(F79="1.4-2.0 mm",VLOOKUP(A79,'Reel Log'!$A:$B,2,FALSE())=5),IF(G79=125,40,IF(G79=90,144,IF(G79=60,502,IF(G79=40,1368,"?")))),IF(AND(F79="1.4-2.0 mm",TEXT(VLOOKUP(A79,'Reel Log'!$A:$B,2,FALSE()),"@")="5a"),IF(G79=125,48,IF(G79=90,192,IF(G79=60,603,IF(G79=40,1896,"?")))),IF(AND(F79="&gt;2.0 mm",VLOOKUP(A79,'Reel Log'!$A:$B,2,FALSE())=2),IF(G79=125,48,IF(G79=90,240,IF(G79=60,603,IF(G79=40,1896,"?")))),IF(AND(F79="&gt;2.0 mm",TEXT(VLOOKUP(A79,'Reel Log'!$A:$B,2,FALSE()),"@")="2a"),IF(G79=125,48,IF(G79=90,240,IF(G79=60,603,IF(G79=40,1896,"?")))),IF(AND(F79="&gt;2.0 mm",VLOOKUP(A79,'Reel Log'!$A:$B,2,FALSE())=3),IF(G79=125,48,IF(G79=90,240,IF(G79=60,603,IF(G79=40,1896,"?")))),IF(AND(F79="&gt;2.0 mm",VLOOKUP(A79,'Reel Log'!$A:$B,2,FALSE())=4),IF(G79=125,48,IF(G79=90,240,IF(G79=60,603,IF(G79=40,1896,"?")))),IF(AND(F79="&gt;2.0 mm",VLOOKUP(A79,'Reel Log'!$A:$B,2,FALSE())=5),IF(G79=125,48,IF(G79=90,240,IF(G79=60,603,IF(G79=40,1896,"?")))),IF(AND(F79="&gt;2.0 mm",TEXT(VLOOKUP(A79,'Reel Log'!$A:$B,2,FALSE()),"@")="5a"),IF(G79=125,48,IF(G79=90,240,IF(G79=60,603,IF(G79=40,1896,"?")))),"?"))))))))))))))))))))))))))))))))),"")</f>
        <v/>
      </c>
      <c r="J79" s="16" t="str">
        <f aca="false">IFERROR(IF(A79="","",IF(OR(I79="",I79="?"),"", IF(I79="N/A",IF(A79="","",IF(VLOOKUP(A79,'Reel Log'!$A:$B,2,FALSE())=1,99999,IF(VLOOKUP(A79,'Reel Log'!$A:$B,2,FALSE())=2,672,IF(TEXT(VLOOKUP(A79,'Reel Log'!$A:$B,2,FALSE()),"@")="2a",336,IF(VLOOKUP(A79,'Reel Log'!$A:$B,2,FALSE())=3,168,IF(VLOOKUP(A79,'Reel Log'!$A:$B,2,FALSE())=4,72,IF(VLOOKUP(A79,'Reel Log'!$A:$B,2,FALSE())=5,48,IF(TEXT(VLOOKUP(A79,'Reel Log'!$A:$B,2,FALSE()),"@")="5a",24,0)))))))),IF(ISNUMBER(H79),IF(H79&gt;=I79,IF(A79="","",IF(VLOOKUP(A79,'Reel Log'!$A:$B,2,FALSE())=1,99999,IF(VLOOKUP(A79,'Reel Log'!$A:$B,2,FALSE())=2,672,IF(TEXT(VLOOKUP(A79,'Reel Log'!$A:$B,2,FALSE()),"@")="2a",336,IF(VLOOKUP(A79,'Reel Log'!$A:$B,2,FALSE())=3,168,IF(VLOOKUP(A79,'Reel Log'!$A:$B,2,FALSE())=4,72,IF(VLOOKUP(A79,'Reel Log'!$A:$B,2,FALSE())=5,48,IF(TEXT(VLOOKUP(A79,'Reel Log'!$A:$B,2,FALSE()),"@")="5a",24,0)))))))),0),"")))),"")</f>
        <v/>
      </c>
      <c r="K79" s="38"/>
      <c r="L79" s="38"/>
    </row>
    <row r="80" customFormat="false" ht="15" hidden="false" customHeight="false" outlineLevel="0" collapsed="false">
      <c r="A80" s="38"/>
      <c r="B80" s="43"/>
      <c r="C80" s="44"/>
      <c r="D80" s="43"/>
      <c r="E80" s="44"/>
      <c r="F80" s="38"/>
      <c r="G80" s="38"/>
      <c r="H80" s="17" t="str">
        <f aca="false">IFERROR(IF(OR(B80="",C80="",D80="",E80=""),"",((D80+E80)-(B80+C80))*24),"")</f>
        <v/>
      </c>
      <c r="I80" s="16" t="str">
        <f aca="false">IFERROR(IF(OR(A80="",F80="",G80=""),"",IF(VLOOKUP(A80,'Reel Log'!$A:$B,2,FALSE())=1,"N/A",IF(VLOOKUP(A80,'Reel Log'!$A:$B,2,FALSE())=6,"N/A",IF(AND(F80="&lt;0.5 mm",VLOOKUP(A80,'Reel Log'!$A:$B,2,FALSE())=2),"N/A",IF(AND(F80="&lt;0.5 mm",TEXT(VLOOKUP(A80,'Reel Log'!$A:$B,2,FALSE()),"@")="2a"),"N/A",IF(AND(F80="&lt;0.5 mm",VLOOKUP(A80,'Reel Log'!$A:$B,2,FALSE())=3),"N/A",IF(AND(F80="&lt;0.5 mm",VLOOKUP(A80,'Reel Log'!$A:$B,2,FALSE())=4),"N/A",IF(AND(F80="&lt;0.5 mm",VLOOKUP(A80,'Reel Log'!$A:$B,2,FALSE())=5),"N/A",IF(AND(F80="&lt;0.5 mm",TEXT(VLOOKUP(A80,'Reel Log'!$A:$B,2,FALSE()),"@")="5a"),"N/A",IF(AND(F80="0.5-0.8 mm",VLOOKUP(A80,'Reel Log'!$A:$B,2,FALSE())=2),"N/A",IF(AND(F80="0.5-0.8 mm",TEXT(VLOOKUP(A80,'Reel Log'!$A:$B,2,FALSE()),"@")="2a"),IF(G80=125,4,IF(G80=90,15,IF(G80=60,50,IF(G80=40,96,"?")))),IF(AND(F80="0.5-0.8 mm",VLOOKUP(A80,'Reel Log'!$A:$B,2,FALSE())=3),IF(G80=125,4,IF(G80=90,15,IF(G80=60,50,IF(G80=40,96,"?")))),IF(AND(F80="0.5-0.8 mm",VLOOKUP(A80,'Reel Log'!$A:$B,2,FALSE())=4),IF(G80=125,4,IF(G80=90,16,IF(G80=60,50,IF(G80=40,96,"?")))),IF(AND(F80="0.5-0.8 mm",VLOOKUP(A80,'Reel Log'!$A:$B,2,FALSE())=5),IF(G80=125,4,IF(G80=90,16,IF(G80=60,50,IF(G80=40,96,"?")))),IF(AND(F80="0.5-0.8 mm",TEXT(VLOOKUP(A80,'Reel Log'!$A:$B,2,FALSE()),"@")="5a"),IF(G80=125,4,IF(G80=90,16,IF(G80=60,50,IF(G80=40,96,"?")))),IF(AND(F80="0.8-1.4 mm",VLOOKUP(A80,'Reel Log'!$A:$B,2,FALSE())=2),"N/A",IF(AND(F80="0.8-1.4 mm",TEXT(VLOOKUP(A80,'Reel Log'!$A:$B,2,FALSE()),"@")="2a"),IF(G80=125,8,IF(G80=90,25,IF(G80=60,100,IF(G80=40,192,"?")))),IF(AND(F80="0.8-1.4 mm",VLOOKUP(A80,'Reel Log'!$A:$B,2,FALSE())=3),IF(G80=125,8,IF(G80=90,25,IF(G80=60,100,IF(G80=40,192,"?")))),IF(AND(F80="0.8-1.4 mm",VLOOKUP(A80,'Reel Log'!$A:$B,2,FALSE())=4),IF(G80=125,9,IF(G80=90,27,IF(G80=60,113,IF(G80=40,240,"?")))),IF(AND(F80="0.8-1.4 mm",VLOOKUP(A80,'Reel Log'!$A:$B,2,FALSE())=5),IF(G80=125,10,IF(G80=90,28,IF(G80=60,126,IF(G80=40,264,"?")))),IF(AND(F80="0.8-1.4 mm",TEXT(VLOOKUP(A80,'Reel Log'!$A:$B,2,FALSE()),"@")="5a"),IF(G80=125,11,IF(G80=90,30,IF(G80=60,138,IF(G80=40,288,"?")))),IF(AND(F80="1.4-2.0 mm",VLOOKUP(A80,'Reel Log'!$A:$B,2,FALSE())=2),IF(G80=125,18,IF(G80=90,65,IF(G80=60,226,IF(G80=40,600,"?")))),IF(AND(F80="1.4-2.0 mm",TEXT(VLOOKUP(A80,'Reel Log'!$A:$B,2,FALSE()),"@")="2a"),IF(G80=125,21,IF(G80=90,72,IF(G80=60,264,IF(G80=40,696,"?")))),IF(AND(F80="1.4-2.0 mm",VLOOKUP(A80,'Reel Log'!$A:$B,2,FALSE())=3),IF(G80=125,27,IF(G80=90,96,IF(G80=60,339,IF(G80=40,888,"?")))),IF(AND(F80="1.4-2.0 mm",VLOOKUP(A80,'Reel Log'!$A:$B,2,FALSE())=4),IF(G80=125,34,IF(G80=90,120,IF(G80=60,427,IF(G80=40,1128,"?")))),IF(AND(F80="1.4-2.0 mm",VLOOKUP(A80,'Reel Log'!$A:$B,2,FALSE())=5),IF(G80=125,40,IF(G80=90,144,IF(G80=60,502,IF(G80=40,1368,"?")))),IF(AND(F80="1.4-2.0 mm",TEXT(VLOOKUP(A80,'Reel Log'!$A:$B,2,FALSE()),"@")="5a"),IF(G80=125,48,IF(G80=90,192,IF(G80=60,603,IF(G80=40,1896,"?")))),IF(AND(F80="&gt;2.0 mm",VLOOKUP(A80,'Reel Log'!$A:$B,2,FALSE())=2),IF(G80=125,48,IF(G80=90,240,IF(G80=60,603,IF(G80=40,1896,"?")))),IF(AND(F80="&gt;2.0 mm",TEXT(VLOOKUP(A80,'Reel Log'!$A:$B,2,FALSE()),"@")="2a"),IF(G80=125,48,IF(G80=90,240,IF(G80=60,603,IF(G80=40,1896,"?")))),IF(AND(F80="&gt;2.0 mm",VLOOKUP(A80,'Reel Log'!$A:$B,2,FALSE())=3),IF(G80=125,48,IF(G80=90,240,IF(G80=60,603,IF(G80=40,1896,"?")))),IF(AND(F80="&gt;2.0 mm",VLOOKUP(A80,'Reel Log'!$A:$B,2,FALSE())=4),IF(G80=125,48,IF(G80=90,240,IF(G80=60,603,IF(G80=40,1896,"?")))),IF(AND(F80="&gt;2.0 mm",VLOOKUP(A80,'Reel Log'!$A:$B,2,FALSE())=5),IF(G80=125,48,IF(G80=90,240,IF(G80=60,603,IF(G80=40,1896,"?")))),IF(AND(F80="&gt;2.0 mm",TEXT(VLOOKUP(A80,'Reel Log'!$A:$B,2,FALSE()),"@")="5a"),IF(G80=125,48,IF(G80=90,240,IF(G80=60,603,IF(G80=40,1896,"?")))),"?"))))))))))))))))))))))))))))))))),"")</f>
        <v/>
      </c>
      <c r="J80" s="16" t="str">
        <f aca="false">IFERROR(IF(A80="","",IF(OR(I80="",I80="?"),"", IF(I80="N/A",IF(A80="","",IF(VLOOKUP(A80,'Reel Log'!$A:$B,2,FALSE())=1,99999,IF(VLOOKUP(A80,'Reel Log'!$A:$B,2,FALSE())=2,672,IF(TEXT(VLOOKUP(A80,'Reel Log'!$A:$B,2,FALSE()),"@")="2a",336,IF(VLOOKUP(A80,'Reel Log'!$A:$B,2,FALSE())=3,168,IF(VLOOKUP(A80,'Reel Log'!$A:$B,2,FALSE())=4,72,IF(VLOOKUP(A80,'Reel Log'!$A:$B,2,FALSE())=5,48,IF(TEXT(VLOOKUP(A80,'Reel Log'!$A:$B,2,FALSE()),"@")="5a",24,0)))))))),IF(ISNUMBER(H80),IF(H80&gt;=I80,IF(A80="","",IF(VLOOKUP(A80,'Reel Log'!$A:$B,2,FALSE())=1,99999,IF(VLOOKUP(A80,'Reel Log'!$A:$B,2,FALSE())=2,672,IF(TEXT(VLOOKUP(A80,'Reel Log'!$A:$B,2,FALSE()),"@")="2a",336,IF(VLOOKUP(A80,'Reel Log'!$A:$B,2,FALSE())=3,168,IF(VLOOKUP(A80,'Reel Log'!$A:$B,2,FALSE())=4,72,IF(VLOOKUP(A80,'Reel Log'!$A:$B,2,FALSE())=5,48,IF(TEXT(VLOOKUP(A80,'Reel Log'!$A:$B,2,FALSE()),"@")="5a",24,0)))))))),0),"")))),"")</f>
        <v/>
      </c>
      <c r="K80" s="38"/>
      <c r="L80" s="38"/>
    </row>
    <row r="81" customFormat="false" ht="15" hidden="false" customHeight="false" outlineLevel="0" collapsed="false">
      <c r="A81" s="38"/>
      <c r="B81" s="43"/>
      <c r="C81" s="44"/>
      <c r="D81" s="43"/>
      <c r="E81" s="44"/>
      <c r="F81" s="38"/>
      <c r="G81" s="38"/>
      <c r="H81" s="17" t="str">
        <f aca="false">IFERROR(IF(OR(B81="",C81="",D81="",E81=""),"",((D81+E81)-(B81+C81))*24),"")</f>
        <v/>
      </c>
      <c r="I81" s="16" t="str">
        <f aca="false">IFERROR(IF(OR(A81="",F81="",G81=""),"",IF(VLOOKUP(A81,'Reel Log'!$A:$B,2,FALSE())=1,"N/A",IF(VLOOKUP(A81,'Reel Log'!$A:$B,2,FALSE())=6,"N/A",IF(AND(F81="&lt;0.5 mm",VLOOKUP(A81,'Reel Log'!$A:$B,2,FALSE())=2),"N/A",IF(AND(F81="&lt;0.5 mm",TEXT(VLOOKUP(A81,'Reel Log'!$A:$B,2,FALSE()),"@")="2a"),"N/A",IF(AND(F81="&lt;0.5 mm",VLOOKUP(A81,'Reel Log'!$A:$B,2,FALSE())=3),"N/A",IF(AND(F81="&lt;0.5 mm",VLOOKUP(A81,'Reel Log'!$A:$B,2,FALSE())=4),"N/A",IF(AND(F81="&lt;0.5 mm",VLOOKUP(A81,'Reel Log'!$A:$B,2,FALSE())=5),"N/A",IF(AND(F81="&lt;0.5 mm",TEXT(VLOOKUP(A81,'Reel Log'!$A:$B,2,FALSE()),"@")="5a"),"N/A",IF(AND(F81="0.5-0.8 mm",VLOOKUP(A81,'Reel Log'!$A:$B,2,FALSE())=2),"N/A",IF(AND(F81="0.5-0.8 mm",TEXT(VLOOKUP(A81,'Reel Log'!$A:$B,2,FALSE()),"@")="2a"),IF(G81=125,4,IF(G81=90,15,IF(G81=60,50,IF(G81=40,96,"?")))),IF(AND(F81="0.5-0.8 mm",VLOOKUP(A81,'Reel Log'!$A:$B,2,FALSE())=3),IF(G81=125,4,IF(G81=90,15,IF(G81=60,50,IF(G81=40,96,"?")))),IF(AND(F81="0.5-0.8 mm",VLOOKUP(A81,'Reel Log'!$A:$B,2,FALSE())=4),IF(G81=125,4,IF(G81=90,16,IF(G81=60,50,IF(G81=40,96,"?")))),IF(AND(F81="0.5-0.8 mm",VLOOKUP(A81,'Reel Log'!$A:$B,2,FALSE())=5),IF(G81=125,4,IF(G81=90,16,IF(G81=60,50,IF(G81=40,96,"?")))),IF(AND(F81="0.5-0.8 mm",TEXT(VLOOKUP(A81,'Reel Log'!$A:$B,2,FALSE()),"@")="5a"),IF(G81=125,4,IF(G81=90,16,IF(G81=60,50,IF(G81=40,96,"?")))),IF(AND(F81="0.8-1.4 mm",VLOOKUP(A81,'Reel Log'!$A:$B,2,FALSE())=2),"N/A",IF(AND(F81="0.8-1.4 mm",TEXT(VLOOKUP(A81,'Reel Log'!$A:$B,2,FALSE()),"@")="2a"),IF(G81=125,8,IF(G81=90,25,IF(G81=60,100,IF(G81=40,192,"?")))),IF(AND(F81="0.8-1.4 mm",VLOOKUP(A81,'Reel Log'!$A:$B,2,FALSE())=3),IF(G81=125,8,IF(G81=90,25,IF(G81=60,100,IF(G81=40,192,"?")))),IF(AND(F81="0.8-1.4 mm",VLOOKUP(A81,'Reel Log'!$A:$B,2,FALSE())=4),IF(G81=125,9,IF(G81=90,27,IF(G81=60,113,IF(G81=40,240,"?")))),IF(AND(F81="0.8-1.4 mm",VLOOKUP(A81,'Reel Log'!$A:$B,2,FALSE())=5),IF(G81=125,10,IF(G81=90,28,IF(G81=60,126,IF(G81=40,264,"?")))),IF(AND(F81="0.8-1.4 mm",TEXT(VLOOKUP(A81,'Reel Log'!$A:$B,2,FALSE()),"@")="5a"),IF(G81=125,11,IF(G81=90,30,IF(G81=60,138,IF(G81=40,288,"?")))),IF(AND(F81="1.4-2.0 mm",VLOOKUP(A81,'Reel Log'!$A:$B,2,FALSE())=2),IF(G81=125,18,IF(G81=90,65,IF(G81=60,226,IF(G81=40,600,"?")))),IF(AND(F81="1.4-2.0 mm",TEXT(VLOOKUP(A81,'Reel Log'!$A:$B,2,FALSE()),"@")="2a"),IF(G81=125,21,IF(G81=90,72,IF(G81=60,264,IF(G81=40,696,"?")))),IF(AND(F81="1.4-2.0 mm",VLOOKUP(A81,'Reel Log'!$A:$B,2,FALSE())=3),IF(G81=125,27,IF(G81=90,96,IF(G81=60,339,IF(G81=40,888,"?")))),IF(AND(F81="1.4-2.0 mm",VLOOKUP(A81,'Reel Log'!$A:$B,2,FALSE())=4),IF(G81=125,34,IF(G81=90,120,IF(G81=60,427,IF(G81=40,1128,"?")))),IF(AND(F81="1.4-2.0 mm",VLOOKUP(A81,'Reel Log'!$A:$B,2,FALSE())=5),IF(G81=125,40,IF(G81=90,144,IF(G81=60,502,IF(G81=40,1368,"?")))),IF(AND(F81="1.4-2.0 mm",TEXT(VLOOKUP(A81,'Reel Log'!$A:$B,2,FALSE()),"@")="5a"),IF(G81=125,48,IF(G81=90,192,IF(G81=60,603,IF(G81=40,1896,"?")))),IF(AND(F81="&gt;2.0 mm",VLOOKUP(A81,'Reel Log'!$A:$B,2,FALSE())=2),IF(G81=125,48,IF(G81=90,240,IF(G81=60,603,IF(G81=40,1896,"?")))),IF(AND(F81="&gt;2.0 mm",TEXT(VLOOKUP(A81,'Reel Log'!$A:$B,2,FALSE()),"@")="2a"),IF(G81=125,48,IF(G81=90,240,IF(G81=60,603,IF(G81=40,1896,"?")))),IF(AND(F81="&gt;2.0 mm",VLOOKUP(A81,'Reel Log'!$A:$B,2,FALSE())=3),IF(G81=125,48,IF(G81=90,240,IF(G81=60,603,IF(G81=40,1896,"?")))),IF(AND(F81="&gt;2.0 mm",VLOOKUP(A81,'Reel Log'!$A:$B,2,FALSE())=4),IF(G81=125,48,IF(G81=90,240,IF(G81=60,603,IF(G81=40,1896,"?")))),IF(AND(F81="&gt;2.0 mm",VLOOKUP(A81,'Reel Log'!$A:$B,2,FALSE())=5),IF(G81=125,48,IF(G81=90,240,IF(G81=60,603,IF(G81=40,1896,"?")))),IF(AND(F81="&gt;2.0 mm",TEXT(VLOOKUP(A81,'Reel Log'!$A:$B,2,FALSE()),"@")="5a"),IF(G81=125,48,IF(G81=90,240,IF(G81=60,603,IF(G81=40,1896,"?")))),"?"))))))))))))))))))))))))))))))))),"")</f>
        <v/>
      </c>
      <c r="J81" s="16" t="str">
        <f aca="false">IFERROR(IF(A81="","",IF(OR(I81="",I81="?"),"", IF(I81="N/A",IF(A81="","",IF(VLOOKUP(A81,'Reel Log'!$A:$B,2,FALSE())=1,99999,IF(VLOOKUP(A81,'Reel Log'!$A:$B,2,FALSE())=2,672,IF(TEXT(VLOOKUP(A81,'Reel Log'!$A:$B,2,FALSE()),"@")="2a",336,IF(VLOOKUP(A81,'Reel Log'!$A:$B,2,FALSE())=3,168,IF(VLOOKUP(A81,'Reel Log'!$A:$B,2,FALSE())=4,72,IF(VLOOKUP(A81,'Reel Log'!$A:$B,2,FALSE())=5,48,IF(TEXT(VLOOKUP(A81,'Reel Log'!$A:$B,2,FALSE()),"@")="5a",24,0)))))))),IF(ISNUMBER(H81),IF(H81&gt;=I81,IF(A81="","",IF(VLOOKUP(A81,'Reel Log'!$A:$B,2,FALSE())=1,99999,IF(VLOOKUP(A81,'Reel Log'!$A:$B,2,FALSE())=2,672,IF(TEXT(VLOOKUP(A81,'Reel Log'!$A:$B,2,FALSE()),"@")="2a",336,IF(VLOOKUP(A81,'Reel Log'!$A:$B,2,FALSE())=3,168,IF(VLOOKUP(A81,'Reel Log'!$A:$B,2,FALSE())=4,72,IF(VLOOKUP(A81,'Reel Log'!$A:$B,2,FALSE())=5,48,IF(TEXT(VLOOKUP(A81,'Reel Log'!$A:$B,2,FALSE()),"@")="5a",24,0)))))))),0),"")))),"")</f>
        <v/>
      </c>
      <c r="K81" s="38"/>
      <c r="L81" s="38"/>
    </row>
    <row r="82" customFormat="false" ht="15" hidden="false" customHeight="false" outlineLevel="0" collapsed="false">
      <c r="A82" s="38"/>
      <c r="B82" s="43"/>
      <c r="C82" s="44"/>
      <c r="D82" s="43"/>
      <c r="E82" s="44"/>
      <c r="F82" s="38"/>
      <c r="G82" s="38"/>
      <c r="H82" s="17" t="str">
        <f aca="false">IFERROR(IF(OR(B82="",C82="",D82="",E82=""),"",((D82+E82)-(B82+C82))*24),"")</f>
        <v/>
      </c>
      <c r="I82" s="16" t="str">
        <f aca="false">IFERROR(IF(OR(A82="",F82="",G82=""),"",IF(VLOOKUP(A82,'Reel Log'!$A:$B,2,FALSE())=1,"N/A",IF(VLOOKUP(A82,'Reel Log'!$A:$B,2,FALSE())=6,"N/A",IF(AND(F82="&lt;0.5 mm",VLOOKUP(A82,'Reel Log'!$A:$B,2,FALSE())=2),"N/A",IF(AND(F82="&lt;0.5 mm",TEXT(VLOOKUP(A82,'Reel Log'!$A:$B,2,FALSE()),"@")="2a"),"N/A",IF(AND(F82="&lt;0.5 mm",VLOOKUP(A82,'Reel Log'!$A:$B,2,FALSE())=3),"N/A",IF(AND(F82="&lt;0.5 mm",VLOOKUP(A82,'Reel Log'!$A:$B,2,FALSE())=4),"N/A",IF(AND(F82="&lt;0.5 mm",VLOOKUP(A82,'Reel Log'!$A:$B,2,FALSE())=5),"N/A",IF(AND(F82="&lt;0.5 mm",TEXT(VLOOKUP(A82,'Reel Log'!$A:$B,2,FALSE()),"@")="5a"),"N/A",IF(AND(F82="0.5-0.8 mm",VLOOKUP(A82,'Reel Log'!$A:$B,2,FALSE())=2),"N/A",IF(AND(F82="0.5-0.8 mm",TEXT(VLOOKUP(A82,'Reel Log'!$A:$B,2,FALSE()),"@")="2a"),IF(G82=125,4,IF(G82=90,15,IF(G82=60,50,IF(G82=40,96,"?")))),IF(AND(F82="0.5-0.8 mm",VLOOKUP(A82,'Reel Log'!$A:$B,2,FALSE())=3),IF(G82=125,4,IF(G82=90,15,IF(G82=60,50,IF(G82=40,96,"?")))),IF(AND(F82="0.5-0.8 mm",VLOOKUP(A82,'Reel Log'!$A:$B,2,FALSE())=4),IF(G82=125,4,IF(G82=90,16,IF(G82=60,50,IF(G82=40,96,"?")))),IF(AND(F82="0.5-0.8 mm",VLOOKUP(A82,'Reel Log'!$A:$B,2,FALSE())=5),IF(G82=125,4,IF(G82=90,16,IF(G82=60,50,IF(G82=40,96,"?")))),IF(AND(F82="0.5-0.8 mm",TEXT(VLOOKUP(A82,'Reel Log'!$A:$B,2,FALSE()),"@")="5a"),IF(G82=125,4,IF(G82=90,16,IF(G82=60,50,IF(G82=40,96,"?")))),IF(AND(F82="0.8-1.4 mm",VLOOKUP(A82,'Reel Log'!$A:$B,2,FALSE())=2),"N/A",IF(AND(F82="0.8-1.4 mm",TEXT(VLOOKUP(A82,'Reel Log'!$A:$B,2,FALSE()),"@")="2a"),IF(G82=125,8,IF(G82=90,25,IF(G82=60,100,IF(G82=40,192,"?")))),IF(AND(F82="0.8-1.4 mm",VLOOKUP(A82,'Reel Log'!$A:$B,2,FALSE())=3),IF(G82=125,8,IF(G82=90,25,IF(G82=60,100,IF(G82=40,192,"?")))),IF(AND(F82="0.8-1.4 mm",VLOOKUP(A82,'Reel Log'!$A:$B,2,FALSE())=4),IF(G82=125,9,IF(G82=90,27,IF(G82=60,113,IF(G82=40,240,"?")))),IF(AND(F82="0.8-1.4 mm",VLOOKUP(A82,'Reel Log'!$A:$B,2,FALSE())=5),IF(G82=125,10,IF(G82=90,28,IF(G82=60,126,IF(G82=40,264,"?")))),IF(AND(F82="0.8-1.4 mm",TEXT(VLOOKUP(A82,'Reel Log'!$A:$B,2,FALSE()),"@")="5a"),IF(G82=125,11,IF(G82=90,30,IF(G82=60,138,IF(G82=40,288,"?")))),IF(AND(F82="1.4-2.0 mm",VLOOKUP(A82,'Reel Log'!$A:$B,2,FALSE())=2),IF(G82=125,18,IF(G82=90,65,IF(G82=60,226,IF(G82=40,600,"?")))),IF(AND(F82="1.4-2.0 mm",TEXT(VLOOKUP(A82,'Reel Log'!$A:$B,2,FALSE()),"@")="2a"),IF(G82=125,21,IF(G82=90,72,IF(G82=60,264,IF(G82=40,696,"?")))),IF(AND(F82="1.4-2.0 mm",VLOOKUP(A82,'Reel Log'!$A:$B,2,FALSE())=3),IF(G82=125,27,IF(G82=90,96,IF(G82=60,339,IF(G82=40,888,"?")))),IF(AND(F82="1.4-2.0 mm",VLOOKUP(A82,'Reel Log'!$A:$B,2,FALSE())=4),IF(G82=125,34,IF(G82=90,120,IF(G82=60,427,IF(G82=40,1128,"?")))),IF(AND(F82="1.4-2.0 mm",VLOOKUP(A82,'Reel Log'!$A:$B,2,FALSE())=5),IF(G82=125,40,IF(G82=90,144,IF(G82=60,502,IF(G82=40,1368,"?")))),IF(AND(F82="1.4-2.0 mm",TEXT(VLOOKUP(A82,'Reel Log'!$A:$B,2,FALSE()),"@")="5a"),IF(G82=125,48,IF(G82=90,192,IF(G82=60,603,IF(G82=40,1896,"?")))),IF(AND(F82="&gt;2.0 mm",VLOOKUP(A82,'Reel Log'!$A:$B,2,FALSE())=2),IF(G82=125,48,IF(G82=90,240,IF(G82=60,603,IF(G82=40,1896,"?")))),IF(AND(F82="&gt;2.0 mm",TEXT(VLOOKUP(A82,'Reel Log'!$A:$B,2,FALSE()),"@")="2a"),IF(G82=125,48,IF(G82=90,240,IF(G82=60,603,IF(G82=40,1896,"?")))),IF(AND(F82="&gt;2.0 mm",VLOOKUP(A82,'Reel Log'!$A:$B,2,FALSE())=3),IF(G82=125,48,IF(G82=90,240,IF(G82=60,603,IF(G82=40,1896,"?")))),IF(AND(F82="&gt;2.0 mm",VLOOKUP(A82,'Reel Log'!$A:$B,2,FALSE())=4),IF(G82=125,48,IF(G82=90,240,IF(G82=60,603,IF(G82=40,1896,"?")))),IF(AND(F82="&gt;2.0 mm",VLOOKUP(A82,'Reel Log'!$A:$B,2,FALSE())=5),IF(G82=125,48,IF(G82=90,240,IF(G82=60,603,IF(G82=40,1896,"?")))),IF(AND(F82="&gt;2.0 mm",TEXT(VLOOKUP(A82,'Reel Log'!$A:$B,2,FALSE()),"@")="5a"),IF(G82=125,48,IF(G82=90,240,IF(G82=60,603,IF(G82=40,1896,"?")))),"?"))))))))))))))))))))))))))))))))),"")</f>
        <v/>
      </c>
      <c r="J82" s="16" t="str">
        <f aca="false">IFERROR(IF(A82="","",IF(OR(I82="",I82="?"),"", IF(I82="N/A",IF(A82="","",IF(VLOOKUP(A82,'Reel Log'!$A:$B,2,FALSE())=1,99999,IF(VLOOKUP(A82,'Reel Log'!$A:$B,2,FALSE())=2,672,IF(TEXT(VLOOKUP(A82,'Reel Log'!$A:$B,2,FALSE()),"@")="2a",336,IF(VLOOKUP(A82,'Reel Log'!$A:$B,2,FALSE())=3,168,IF(VLOOKUP(A82,'Reel Log'!$A:$B,2,FALSE())=4,72,IF(VLOOKUP(A82,'Reel Log'!$A:$B,2,FALSE())=5,48,IF(TEXT(VLOOKUP(A82,'Reel Log'!$A:$B,2,FALSE()),"@")="5a",24,0)))))))),IF(ISNUMBER(H82),IF(H82&gt;=I82,IF(A82="","",IF(VLOOKUP(A82,'Reel Log'!$A:$B,2,FALSE())=1,99999,IF(VLOOKUP(A82,'Reel Log'!$A:$B,2,FALSE())=2,672,IF(TEXT(VLOOKUP(A82,'Reel Log'!$A:$B,2,FALSE()),"@")="2a",336,IF(VLOOKUP(A82,'Reel Log'!$A:$B,2,FALSE())=3,168,IF(VLOOKUP(A82,'Reel Log'!$A:$B,2,FALSE())=4,72,IF(VLOOKUP(A82,'Reel Log'!$A:$B,2,FALSE())=5,48,IF(TEXT(VLOOKUP(A82,'Reel Log'!$A:$B,2,FALSE()),"@")="5a",24,0)))))))),0),"")))),"")</f>
        <v/>
      </c>
      <c r="K82" s="38"/>
      <c r="L82" s="38"/>
    </row>
    <row r="83" customFormat="false" ht="15" hidden="false" customHeight="false" outlineLevel="0" collapsed="false">
      <c r="A83" s="38"/>
      <c r="B83" s="43"/>
      <c r="C83" s="44"/>
      <c r="D83" s="43"/>
      <c r="E83" s="44"/>
      <c r="F83" s="38"/>
      <c r="G83" s="38"/>
      <c r="H83" s="17" t="str">
        <f aca="false">IFERROR(IF(OR(B83="",C83="",D83="",E83=""),"",((D83+E83)-(B83+C83))*24),"")</f>
        <v/>
      </c>
      <c r="I83" s="16" t="str">
        <f aca="false">IFERROR(IF(OR(A83="",F83="",G83=""),"",IF(VLOOKUP(A83,'Reel Log'!$A:$B,2,FALSE())=1,"N/A",IF(VLOOKUP(A83,'Reel Log'!$A:$B,2,FALSE())=6,"N/A",IF(AND(F83="&lt;0.5 mm",VLOOKUP(A83,'Reel Log'!$A:$B,2,FALSE())=2),"N/A",IF(AND(F83="&lt;0.5 mm",TEXT(VLOOKUP(A83,'Reel Log'!$A:$B,2,FALSE()),"@")="2a"),"N/A",IF(AND(F83="&lt;0.5 mm",VLOOKUP(A83,'Reel Log'!$A:$B,2,FALSE())=3),"N/A",IF(AND(F83="&lt;0.5 mm",VLOOKUP(A83,'Reel Log'!$A:$B,2,FALSE())=4),"N/A",IF(AND(F83="&lt;0.5 mm",VLOOKUP(A83,'Reel Log'!$A:$B,2,FALSE())=5),"N/A",IF(AND(F83="&lt;0.5 mm",TEXT(VLOOKUP(A83,'Reel Log'!$A:$B,2,FALSE()),"@")="5a"),"N/A",IF(AND(F83="0.5-0.8 mm",VLOOKUP(A83,'Reel Log'!$A:$B,2,FALSE())=2),"N/A",IF(AND(F83="0.5-0.8 mm",TEXT(VLOOKUP(A83,'Reel Log'!$A:$B,2,FALSE()),"@")="2a"),IF(G83=125,4,IF(G83=90,15,IF(G83=60,50,IF(G83=40,96,"?")))),IF(AND(F83="0.5-0.8 mm",VLOOKUP(A83,'Reel Log'!$A:$B,2,FALSE())=3),IF(G83=125,4,IF(G83=90,15,IF(G83=60,50,IF(G83=40,96,"?")))),IF(AND(F83="0.5-0.8 mm",VLOOKUP(A83,'Reel Log'!$A:$B,2,FALSE())=4),IF(G83=125,4,IF(G83=90,16,IF(G83=60,50,IF(G83=40,96,"?")))),IF(AND(F83="0.5-0.8 mm",VLOOKUP(A83,'Reel Log'!$A:$B,2,FALSE())=5),IF(G83=125,4,IF(G83=90,16,IF(G83=60,50,IF(G83=40,96,"?")))),IF(AND(F83="0.5-0.8 mm",TEXT(VLOOKUP(A83,'Reel Log'!$A:$B,2,FALSE()),"@")="5a"),IF(G83=125,4,IF(G83=90,16,IF(G83=60,50,IF(G83=40,96,"?")))),IF(AND(F83="0.8-1.4 mm",VLOOKUP(A83,'Reel Log'!$A:$B,2,FALSE())=2),"N/A",IF(AND(F83="0.8-1.4 mm",TEXT(VLOOKUP(A83,'Reel Log'!$A:$B,2,FALSE()),"@")="2a"),IF(G83=125,8,IF(G83=90,25,IF(G83=60,100,IF(G83=40,192,"?")))),IF(AND(F83="0.8-1.4 mm",VLOOKUP(A83,'Reel Log'!$A:$B,2,FALSE())=3),IF(G83=125,8,IF(G83=90,25,IF(G83=60,100,IF(G83=40,192,"?")))),IF(AND(F83="0.8-1.4 mm",VLOOKUP(A83,'Reel Log'!$A:$B,2,FALSE())=4),IF(G83=125,9,IF(G83=90,27,IF(G83=60,113,IF(G83=40,240,"?")))),IF(AND(F83="0.8-1.4 mm",VLOOKUP(A83,'Reel Log'!$A:$B,2,FALSE())=5),IF(G83=125,10,IF(G83=90,28,IF(G83=60,126,IF(G83=40,264,"?")))),IF(AND(F83="0.8-1.4 mm",TEXT(VLOOKUP(A83,'Reel Log'!$A:$B,2,FALSE()),"@")="5a"),IF(G83=125,11,IF(G83=90,30,IF(G83=60,138,IF(G83=40,288,"?")))),IF(AND(F83="1.4-2.0 mm",VLOOKUP(A83,'Reel Log'!$A:$B,2,FALSE())=2),IF(G83=125,18,IF(G83=90,65,IF(G83=60,226,IF(G83=40,600,"?")))),IF(AND(F83="1.4-2.0 mm",TEXT(VLOOKUP(A83,'Reel Log'!$A:$B,2,FALSE()),"@")="2a"),IF(G83=125,21,IF(G83=90,72,IF(G83=60,264,IF(G83=40,696,"?")))),IF(AND(F83="1.4-2.0 mm",VLOOKUP(A83,'Reel Log'!$A:$B,2,FALSE())=3),IF(G83=125,27,IF(G83=90,96,IF(G83=60,339,IF(G83=40,888,"?")))),IF(AND(F83="1.4-2.0 mm",VLOOKUP(A83,'Reel Log'!$A:$B,2,FALSE())=4),IF(G83=125,34,IF(G83=90,120,IF(G83=60,427,IF(G83=40,1128,"?")))),IF(AND(F83="1.4-2.0 mm",VLOOKUP(A83,'Reel Log'!$A:$B,2,FALSE())=5),IF(G83=125,40,IF(G83=90,144,IF(G83=60,502,IF(G83=40,1368,"?")))),IF(AND(F83="1.4-2.0 mm",TEXT(VLOOKUP(A83,'Reel Log'!$A:$B,2,FALSE()),"@")="5a"),IF(G83=125,48,IF(G83=90,192,IF(G83=60,603,IF(G83=40,1896,"?")))),IF(AND(F83="&gt;2.0 mm",VLOOKUP(A83,'Reel Log'!$A:$B,2,FALSE())=2),IF(G83=125,48,IF(G83=90,240,IF(G83=60,603,IF(G83=40,1896,"?")))),IF(AND(F83="&gt;2.0 mm",TEXT(VLOOKUP(A83,'Reel Log'!$A:$B,2,FALSE()),"@")="2a"),IF(G83=125,48,IF(G83=90,240,IF(G83=60,603,IF(G83=40,1896,"?")))),IF(AND(F83="&gt;2.0 mm",VLOOKUP(A83,'Reel Log'!$A:$B,2,FALSE())=3),IF(G83=125,48,IF(G83=90,240,IF(G83=60,603,IF(G83=40,1896,"?")))),IF(AND(F83="&gt;2.0 mm",VLOOKUP(A83,'Reel Log'!$A:$B,2,FALSE())=4),IF(G83=125,48,IF(G83=90,240,IF(G83=60,603,IF(G83=40,1896,"?")))),IF(AND(F83="&gt;2.0 mm",VLOOKUP(A83,'Reel Log'!$A:$B,2,FALSE())=5),IF(G83=125,48,IF(G83=90,240,IF(G83=60,603,IF(G83=40,1896,"?")))),IF(AND(F83="&gt;2.0 mm",TEXT(VLOOKUP(A83,'Reel Log'!$A:$B,2,FALSE()),"@")="5a"),IF(G83=125,48,IF(G83=90,240,IF(G83=60,603,IF(G83=40,1896,"?")))),"?"))))))))))))))))))))))))))))))))),"")</f>
        <v/>
      </c>
      <c r="J83" s="16" t="str">
        <f aca="false">IFERROR(IF(A83="","",IF(OR(I83="",I83="?"),"", IF(I83="N/A",IF(A83="","",IF(VLOOKUP(A83,'Reel Log'!$A:$B,2,FALSE())=1,99999,IF(VLOOKUP(A83,'Reel Log'!$A:$B,2,FALSE())=2,672,IF(TEXT(VLOOKUP(A83,'Reel Log'!$A:$B,2,FALSE()),"@")="2a",336,IF(VLOOKUP(A83,'Reel Log'!$A:$B,2,FALSE())=3,168,IF(VLOOKUP(A83,'Reel Log'!$A:$B,2,FALSE())=4,72,IF(VLOOKUP(A83,'Reel Log'!$A:$B,2,FALSE())=5,48,IF(TEXT(VLOOKUP(A83,'Reel Log'!$A:$B,2,FALSE()),"@")="5a",24,0)))))))),IF(ISNUMBER(H83),IF(H83&gt;=I83,IF(A83="","",IF(VLOOKUP(A83,'Reel Log'!$A:$B,2,FALSE())=1,99999,IF(VLOOKUP(A83,'Reel Log'!$A:$B,2,FALSE())=2,672,IF(TEXT(VLOOKUP(A83,'Reel Log'!$A:$B,2,FALSE()),"@")="2a",336,IF(VLOOKUP(A83,'Reel Log'!$A:$B,2,FALSE())=3,168,IF(VLOOKUP(A83,'Reel Log'!$A:$B,2,FALSE())=4,72,IF(VLOOKUP(A83,'Reel Log'!$A:$B,2,FALSE())=5,48,IF(TEXT(VLOOKUP(A83,'Reel Log'!$A:$B,2,FALSE()),"@")="5a",24,0)))))))),0),"")))),"")</f>
        <v/>
      </c>
      <c r="K83" s="38"/>
      <c r="L83" s="38"/>
    </row>
    <row r="84" customFormat="false" ht="15" hidden="false" customHeight="false" outlineLevel="0" collapsed="false">
      <c r="A84" s="38"/>
      <c r="B84" s="43"/>
      <c r="C84" s="44"/>
      <c r="D84" s="43"/>
      <c r="E84" s="44"/>
      <c r="F84" s="38"/>
      <c r="G84" s="38"/>
      <c r="H84" s="17" t="str">
        <f aca="false">IFERROR(IF(OR(B84="",C84="",D84="",E84=""),"",((D84+E84)-(B84+C84))*24),"")</f>
        <v/>
      </c>
      <c r="I84" s="16" t="str">
        <f aca="false">IFERROR(IF(OR(A84="",F84="",G84=""),"",IF(VLOOKUP(A84,'Reel Log'!$A:$B,2,FALSE())=1,"N/A",IF(VLOOKUP(A84,'Reel Log'!$A:$B,2,FALSE())=6,"N/A",IF(AND(F84="&lt;0.5 mm",VLOOKUP(A84,'Reel Log'!$A:$B,2,FALSE())=2),"N/A",IF(AND(F84="&lt;0.5 mm",TEXT(VLOOKUP(A84,'Reel Log'!$A:$B,2,FALSE()),"@")="2a"),"N/A",IF(AND(F84="&lt;0.5 mm",VLOOKUP(A84,'Reel Log'!$A:$B,2,FALSE())=3),"N/A",IF(AND(F84="&lt;0.5 mm",VLOOKUP(A84,'Reel Log'!$A:$B,2,FALSE())=4),"N/A",IF(AND(F84="&lt;0.5 mm",VLOOKUP(A84,'Reel Log'!$A:$B,2,FALSE())=5),"N/A",IF(AND(F84="&lt;0.5 mm",TEXT(VLOOKUP(A84,'Reel Log'!$A:$B,2,FALSE()),"@")="5a"),"N/A",IF(AND(F84="0.5-0.8 mm",VLOOKUP(A84,'Reel Log'!$A:$B,2,FALSE())=2),"N/A",IF(AND(F84="0.5-0.8 mm",TEXT(VLOOKUP(A84,'Reel Log'!$A:$B,2,FALSE()),"@")="2a"),IF(G84=125,4,IF(G84=90,15,IF(G84=60,50,IF(G84=40,96,"?")))),IF(AND(F84="0.5-0.8 mm",VLOOKUP(A84,'Reel Log'!$A:$B,2,FALSE())=3),IF(G84=125,4,IF(G84=90,15,IF(G84=60,50,IF(G84=40,96,"?")))),IF(AND(F84="0.5-0.8 mm",VLOOKUP(A84,'Reel Log'!$A:$B,2,FALSE())=4),IF(G84=125,4,IF(G84=90,16,IF(G84=60,50,IF(G84=40,96,"?")))),IF(AND(F84="0.5-0.8 mm",VLOOKUP(A84,'Reel Log'!$A:$B,2,FALSE())=5),IF(G84=125,4,IF(G84=90,16,IF(G84=60,50,IF(G84=40,96,"?")))),IF(AND(F84="0.5-0.8 mm",TEXT(VLOOKUP(A84,'Reel Log'!$A:$B,2,FALSE()),"@")="5a"),IF(G84=125,4,IF(G84=90,16,IF(G84=60,50,IF(G84=40,96,"?")))),IF(AND(F84="0.8-1.4 mm",VLOOKUP(A84,'Reel Log'!$A:$B,2,FALSE())=2),"N/A",IF(AND(F84="0.8-1.4 mm",TEXT(VLOOKUP(A84,'Reel Log'!$A:$B,2,FALSE()),"@")="2a"),IF(G84=125,8,IF(G84=90,25,IF(G84=60,100,IF(G84=40,192,"?")))),IF(AND(F84="0.8-1.4 mm",VLOOKUP(A84,'Reel Log'!$A:$B,2,FALSE())=3),IF(G84=125,8,IF(G84=90,25,IF(G84=60,100,IF(G84=40,192,"?")))),IF(AND(F84="0.8-1.4 mm",VLOOKUP(A84,'Reel Log'!$A:$B,2,FALSE())=4),IF(G84=125,9,IF(G84=90,27,IF(G84=60,113,IF(G84=40,240,"?")))),IF(AND(F84="0.8-1.4 mm",VLOOKUP(A84,'Reel Log'!$A:$B,2,FALSE())=5),IF(G84=125,10,IF(G84=90,28,IF(G84=60,126,IF(G84=40,264,"?")))),IF(AND(F84="0.8-1.4 mm",TEXT(VLOOKUP(A84,'Reel Log'!$A:$B,2,FALSE()),"@")="5a"),IF(G84=125,11,IF(G84=90,30,IF(G84=60,138,IF(G84=40,288,"?")))),IF(AND(F84="1.4-2.0 mm",VLOOKUP(A84,'Reel Log'!$A:$B,2,FALSE())=2),IF(G84=125,18,IF(G84=90,65,IF(G84=60,226,IF(G84=40,600,"?")))),IF(AND(F84="1.4-2.0 mm",TEXT(VLOOKUP(A84,'Reel Log'!$A:$B,2,FALSE()),"@")="2a"),IF(G84=125,21,IF(G84=90,72,IF(G84=60,264,IF(G84=40,696,"?")))),IF(AND(F84="1.4-2.0 mm",VLOOKUP(A84,'Reel Log'!$A:$B,2,FALSE())=3),IF(G84=125,27,IF(G84=90,96,IF(G84=60,339,IF(G84=40,888,"?")))),IF(AND(F84="1.4-2.0 mm",VLOOKUP(A84,'Reel Log'!$A:$B,2,FALSE())=4),IF(G84=125,34,IF(G84=90,120,IF(G84=60,427,IF(G84=40,1128,"?")))),IF(AND(F84="1.4-2.0 mm",VLOOKUP(A84,'Reel Log'!$A:$B,2,FALSE())=5),IF(G84=125,40,IF(G84=90,144,IF(G84=60,502,IF(G84=40,1368,"?")))),IF(AND(F84="1.4-2.0 mm",TEXT(VLOOKUP(A84,'Reel Log'!$A:$B,2,FALSE()),"@")="5a"),IF(G84=125,48,IF(G84=90,192,IF(G84=60,603,IF(G84=40,1896,"?")))),IF(AND(F84="&gt;2.0 mm",VLOOKUP(A84,'Reel Log'!$A:$B,2,FALSE())=2),IF(G84=125,48,IF(G84=90,240,IF(G84=60,603,IF(G84=40,1896,"?")))),IF(AND(F84="&gt;2.0 mm",TEXT(VLOOKUP(A84,'Reel Log'!$A:$B,2,FALSE()),"@")="2a"),IF(G84=125,48,IF(G84=90,240,IF(G84=60,603,IF(G84=40,1896,"?")))),IF(AND(F84="&gt;2.0 mm",VLOOKUP(A84,'Reel Log'!$A:$B,2,FALSE())=3),IF(G84=125,48,IF(G84=90,240,IF(G84=60,603,IF(G84=40,1896,"?")))),IF(AND(F84="&gt;2.0 mm",VLOOKUP(A84,'Reel Log'!$A:$B,2,FALSE())=4),IF(G84=125,48,IF(G84=90,240,IF(G84=60,603,IF(G84=40,1896,"?")))),IF(AND(F84="&gt;2.0 mm",VLOOKUP(A84,'Reel Log'!$A:$B,2,FALSE())=5),IF(G84=125,48,IF(G84=90,240,IF(G84=60,603,IF(G84=40,1896,"?")))),IF(AND(F84="&gt;2.0 mm",TEXT(VLOOKUP(A84,'Reel Log'!$A:$B,2,FALSE()),"@")="5a"),IF(G84=125,48,IF(G84=90,240,IF(G84=60,603,IF(G84=40,1896,"?")))),"?"))))))))))))))))))))))))))))))))),"")</f>
        <v/>
      </c>
      <c r="J84" s="16" t="str">
        <f aca="false">IFERROR(IF(A84="","",IF(OR(I84="",I84="?"),"", IF(I84="N/A",IF(A84="","",IF(VLOOKUP(A84,'Reel Log'!$A:$B,2,FALSE())=1,99999,IF(VLOOKUP(A84,'Reel Log'!$A:$B,2,FALSE())=2,672,IF(TEXT(VLOOKUP(A84,'Reel Log'!$A:$B,2,FALSE()),"@")="2a",336,IF(VLOOKUP(A84,'Reel Log'!$A:$B,2,FALSE())=3,168,IF(VLOOKUP(A84,'Reel Log'!$A:$B,2,FALSE())=4,72,IF(VLOOKUP(A84,'Reel Log'!$A:$B,2,FALSE())=5,48,IF(TEXT(VLOOKUP(A84,'Reel Log'!$A:$B,2,FALSE()),"@")="5a",24,0)))))))),IF(ISNUMBER(H84),IF(H84&gt;=I84,IF(A84="","",IF(VLOOKUP(A84,'Reel Log'!$A:$B,2,FALSE())=1,99999,IF(VLOOKUP(A84,'Reel Log'!$A:$B,2,FALSE())=2,672,IF(TEXT(VLOOKUP(A84,'Reel Log'!$A:$B,2,FALSE()),"@")="2a",336,IF(VLOOKUP(A84,'Reel Log'!$A:$B,2,FALSE())=3,168,IF(VLOOKUP(A84,'Reel Log'!$A:$B,2,FALSE())=4,72,IF(VLOOKUP(A84,'Reel Log'!$A:$B,2,FALSE())=5,48,IF(TEXT(VLOOKUP(A84,'Reel Log'!$A:$B,2,FALSE()),"@")="5a",24,0)))))))),0),"")))),"")</f>
        <v/>
      </c>
      <c r="K84" s="38"/>
      <c r="L84" s="38"/>
    </row>
    <row r="85" customFormat="false" ht="15" hidden="false" customHeight="false" outlineLevel="0" collapsed="false">
      <c r="A85" s="38"/>
      <c r="B85" s="43"/>
      <c r="C85" s="44"/>
      <c r="D85" s="43"/>
      <c r="E85" s="44"/>
      <c r="F85" s="38"/>
      <c r="G85" s="38"/>
      <c r="H85" s="17" t="str">
        <f aca="false">IFERROR(IF(OR(B85="",C85="",D85="",E85=""),"",((D85+E85)-(B85+C85))*24),"")</f>
        <v/>
      </c>
      <c r="I85" s="16" t="str">
        <f aca="false">IFERROR(IF(OR(A85="",F85="",G85=""),"",IF(VLOOKUP(A85,'Reel Log'!$A:$B,2,FALSE())=1,"N/A",IF(VLOOKUP(A85,'Reel Log'!$A:$B,2,FALSE())=6,"N/A",IF(AND(F85="&lt;0.5 mm",VLOOKUP(A85,'Reel Log'!$A:$B,2,FALSE())=2),"N/A",IF(AND(F85="&lt;0.5 mm",TEXT(VLOOKUP(A85,'Reel Log'!$A:$B,2,FALSE()),"@")="2a"),"N/A",IF(AND(F85="&lt;0.5 mm",VLOOKUP(A85,'Reel Log'!$A:$B,2,FALSE())=3),"N/A",IF(AND(F85="&lt;0.5 mm",VLOOKUP(A85,'Reel Log'!$A:$B,2,FALSE())=4),"N/A",IF(AND(F85="&lt;0.5 mm",VLOOKUP(A85,'Reel Log'!$A:$B,2,FALSE())=5),"N/A",IF(AND(F85="&lt;0.5 mm",TEXT(VLOOKUP(A85,'Reel Log'!$A:$B,2,FALSE()),"@")="5a"),"N/A",IF(AND(F85="0.5-0.8 mm",VLOOKUP(A85,'Reel Log'!$A:$B,2,FALSE())=2),"N/A",IF(AND(F85="0.5-0.8 mm",TEXT(VLOOKUP(A85,'Reel Log'!$A:$B,2,FALSE()),"@")="2a"),IF(G85=125,4,IF(G85=90,15,IF(G85=60,50,IF(G85=40,96,"?")))),IF(AND(F85="0.5-0.8 mm",VLOOKUP(A85,'Reel Log'!$A:$B,2,FALSE())=3),IF(G85=125,4,IF(G85=90,15,IF(G85=60,50,IF(G85=40,96,"?")))),IF(AND(F85="0.5-0.8 mm",VLOOKUP(A85,'Reel Log'!$A:$B,2,FALSE())=4),IF(G85=125,4,IF(G85=90,16,IF(G85=60,50,IF(G85=40,96,"?")))),IF(AND(F85="0.5-0.8 mm",VLOOKUP(A85,'Reel Log'!$A:$B,2,FALSE())=5),IF(G85=125,4,IF(G85=90,16,IF(G85=60,50,IF(G85=40,96,"?")))),IF(AND(F85="0.5-0.8 mm",TEXT(VLOOKUP(A85,'Reel Log'!$A:$B,2,FALSE()),"@")="5a"),IF(G85=125,4,IF(G85=90,16,IF(G85=60,50,IF(G85=40,96,"?")))),IF(AND(F85="0.8-1.4 mm",VLOOKUP(A85,'Reel Log'!$A:$B,2,FALSE())=2),"N/A",IF(AND(F85="0.8-1.4 mm",TEXT(VLOOKUP(A85,'Reel Log'!$A:$B,2,FALSE()),"@")="2a"),IF(G85=125,8,IF(G85=90,25,IF(G85=60,100,IF(G85=40,192,"?")))),IF(AND(F85="0.8-1.4 mm",VLOOKUP(A85,'Reel Log'!$A:$B,2,FALSE())=3),IF(G85=125,8,IF(G85=90,25,IF(G85=60,100,IF(G85=40,192,"?")))),IF(AND(F85="0.8-1.4 mm",VLOOKUP(A85,'Reel Log'!$A:$B,2,FALSE())=4),IF(G85=125,9,IF(G85=90,27,IF(G85=60,113,IF(G85=40,240,"?")))),IF(AND(F85="0.8-1.4 mm",VLOOKUP(A85,'Reel Log'!$A:$B,2,FALSE())=5),IF(G85=125,10,IF(G85=90,28,IF(G85=60,126,IF(G85=40,264,"?")))),IF(AND(F85="0.8-1.4 mm",TEXT(VLOOKUP(A85,'Reel Log'!$A:$B,2,FALSE()),"@")="5a"),IF(G85=125,11,IF(G85=90,30,IF(G85=60,138,IF(G85=40,288,"?")))),IF(AND(F85="1.4-2.0 mm",VLOOKUP(A85,'Reel Log'!$A:$B,2,FALSE())=2),IF(G85=125,18,IF(G85=90,65,IF(G85=60,226,IF(G85=40,600,"?")))),IF(AND(F85="1.4-2.0 mm",TEXT(VLOOKUP(A85,'Reel Log'!$A:$B,2,FALSE()),"@")="2a"),IF(G85=125,21,IF(G85=90,72,IF(G85=60,264,IF(G85=40,696,"?")))),IF(AND(F85="1.4-2.0 mm",VLOOKUP(A85,'Reel Log'!$A:$B,2,FALSE())=3),IF(G85=125,27,IF(G85=90,96,IF(G85=60,339,IF(G85=40,888,"?")))),IF(AND(F85="1.4-2.0 mm",VLOOKUP(A85,'Reel Log'!$A:$B,2,FALSE())=4),IF(G85=125,34,IF(G85=90,120,IF(G85=60,427,IF(G85=40,1128,"?")))),IF(AND(F85="1.4-2.0 mm",VLOOKUP(A85,'Reel Log'!$A:$B,2,FALSE())=5),IF(G85=125,40,IF(G85=90,144,IF(G85=60,502,IF(G85=40,1368,"?")))),IF(AND(F85="1.4-2.0 mm",TEXT(VLOOKUP(A85,'Reel Log'!$A:$B,2,FALSE()),"@")="5a"),IF(G85=125,48,IF(G85=90,192,IF(G85=60,603,IF(G85=40,1896,"?")))),IF(AND(F85="&gt;2.0 mm",VLOOKUP(A85,'Reel Log'!$A:$B,2,FALSE())=2),IF(G85=125,48,IF(G85=90,240,IF(G85=60,603,IF(G85=40,1896,"?")))),IF(AND(F85="&gt;2.0 mm",TEXT(VLOOKUP(A85,'Reel Log'!$A:$B,2,FALSE()),"@")="2a"),IF(G85=125,48,IF(G85=90,240,IF(G85=60,603,IF(G85=40,1896,"?")))),IF(AND(F85="&gt;2.0 mm",VLOOKUP(A85,'Reel Log'!$A:$B,2,FALSE())=3),IF(G85=125,48,IF(G85=90,240,IF(G85=60,603,IF(G85=40,1896,"?")))),IF(AND(F85="&gt;2.0 mm",VLOOKUP(A85,'Reel Log'!$A:$B,2,FALSE())=4),IF(G85=125,48,IF(G85=90,240,IF(G85=60,603,IF(G85=40,1896,"?")))),IF(AND(F85="&gt;2.0 mm",VLOOKUP(A85,'Reel Log'!$A:$B,2,FALSE())=5),IF(G85=125,48,IF(G85=90,240,IF(G85=60,603,IF(G85=40,1896,"?")))),IF(AND(F85="&gt;2.0 mm",TEXT(VLOOKUP(A85,'Reel Log'!$A:$B,2,FALSE()),"@")="5a"),IF(G85=125,48,IF(G85=90,240,IF(G85=60,603,IF(G85=40,1896,"?")))),"?"))))))))))))))))))))))))))))))))),"")</f>
        <v/>
      </c>
      <c r="J85" s="16" t="str">
        <f aca="false">IFERROR(IF(A85="","",IF(OR(I85="",I85="?"),"", IF(I85="N/A",IF(A85="","",IF(VLOOKUP(A85,'Reel Log'!$A:$B,2,FALSE())=1,99999,IF(VLOOKUP(A85,'Reel Log'!$A:$B,2,FALSE())=2,672,IF(TEXT(VLOOKUP(A85,'Reel Log'!$A:$B,2,FALSE()),"@")="2a",336,IF(VLOOKUP(A85,'Reel Log'!$A:$B,2,FALSE())=3,168,IF(VLOOKUP(A85,'Reel Log'!$A:$B,2,FALSE())=4,72,IF(VLOOKUP(A85,'Reel Log'!$A:$B,2,FALSE())=5,48,IF(TEXT(VLOOKUP(A85,'Reel Log'!$A:$B,2,FALSE()),"@")="5a",24,0)))))))),IF(ISNUMBER(H85),IF(H85&gt;=I85,IF(A85="","",IF(VLOOKUP(A85,'Reel Log'!$A:$B,2,FALSE())=1,99999,IF(VLOOKUP(A85,'Reel Log'!$A:$B,2,FALSE())=2,672,IF(TEXT(VLOOKUP(A85,'Reel Log'!$A:$B,2,FALSE()),"@")="2a",336,IF(VLOOKUP(A85,'Reel Log'!$A:$B,2,FALSE())=3,168,IF(VLOOKUP(A85,'Reel Log'!$A:$B,2,FALSE())=4,72,IF(VLOOKUP(A85,'Reel Log'!$A:$B,2,FALSE())=5,48,IF(TEXT(VLOOKUP(A85,'Reel Log'!$A:$B,2,FALSE()),"@")="5a",24,0)))))))),0),"")))),"")</f>
        <v/>
      </c>
      <c r="K85" s="38"/>
      <c r="L85" s="38"/>
    </row>
    <row r="86" customFormat="false" ht="15" hidden="false" customHeight="false" outlineLevel="0" collapsed="false">
      <c r="A86" s="38"/>
      <c r="B86" s="43"/>
      <c r="C86" s="44"/>
      <c r="D86" s="43"/>
      <c r="E86" s="44"/>
      <c r="F86" s="38"/>
      <c r="G86" s="38"/>
      <c r="H86" s="17" t="str">
        <f aca="false">IFERROR(IF(OR(B86="",C86="",D86="",E86=""),"",((D86+E86)-(B86+C86))*24),"")</f>
        <v/>
      </c>
      <c r="I86" s="16" t="str">
        <f aca="false">IFERROR(IF(OR(A86="",F86="",G86=""),"",IF(VLOOKUP(A86,'Reel Log'!$A:$B,2,FALSE())=1,"N/A",IF(VLOOKUP(A86,'Reel Log'!$A:$B,2,FALSE())=6,"N/A",IF(AND(F86="&lt;0.5 mm",VLOOKUP(A86,'Reel Log'!$A:$B,2,FALSE())=2),"N/A",IF(AND(F86="&lt;0.5 mm",TEXT(VLOOKUP(A86,'Reel Log'!$A:$B,2,FALSE()),"@")="2a"),"N/A",IF(AND(F86="&lt;0.5 mm",VLOOKUP(A86,'Reel Log'!$A:$B,2,FALSE())=3),"N/A",IF(AND(F86="&lt;0.5 mm",VLOOKUP(A86,'Reel Log'!$A:$B,2,FALSE())=4),"N/A",IF(AND(F86="&lt;0.5 mm",VLOOKUP(A86,'Reel Log'!$A:$B,2,FALSE())=5),"N/A",IF(AND(F86="&lt;0.5 mm",TEXT(VLOOKUP(A86,'Reel Log'!$A:$B,2,FALSE()),"@")="5a"),"N/A",IF(AND(F86="0.5-0.8 mm",VLOOKUP(A86,'Reel Log'!$A:$B,2,FALSE())=2),"N/A",IF(AND(F86="0.5-0.8 mm",TEXT(VLOOKUP(A86,'Reel Log'!$A:$B,2,FALSE()),"@")="2a"),IF(G86=125,4,IF(G86=90,15,IF(G86=60,50,IF(G86=40,96,"?")))),IF(AND(F86="0.5-0.8 mm",VLOOKUP(A86,'Reel Log'!$A:$B,2,FALSE())=3),IF(G86=125,4,IF(G86=90,15,IF(G86=60,50,IF(G86=40,96,"?")))),IF(AND(F86="0.5-0.8 mm",VLOOKUP(A86,'Reel Log'!$A:$B,2,FALSE())=4),IF(G86=125,4,IF(G86=90,16,IF(G86=60,50,IF(G86=40,96,"?")))),IF(AND(F86="0.5-0.8 mm",VLOOKUP(A86,'Reel Log'!$A:$B,2,FALSE())=5),IF(G86=125,4,IF(G86=90,16,IF(G86=60,50,IF(G86=40,96,"?")))),IF(AND(F86="0.5-0.8 mm",TEXT(VLOOKUP(A86,'Reel Log'!$A:$B,2,FALSE()),"@")="5a"),IF(G86=125,4,IF(G86=90,16,IF(G86=60,50,IF(G86=40,96,"?")))),IF(AND(F86="0.8-1.4 mm",VLOOKUP(A86,'Reel Log'!$A:$B,2,FALSE())=2),"N/A",IF(AND(F86="0.8-1.4 mm",TEXT(VLOOKUP(A86,'Reel Log'!$A:$B,2,FALSE()),"@")="2a"),IF(G86=125,8,IF(G86=90,25,IF(G86=60,100,IF(G86=40,192,"?")))),IF(AND(F86="0.8-1.4 mm",VLOOKUP(A86,'Reel Log'!$A:$B,2,FALSE())=3),IF(G86=125,8,IF(G86=90,25,IF(G86=60,100,IF(G86=40,192,"?")))),IF(AND(F86="0.8-1.4 mm",VLOOKUP(A86,'Reel Log'!$A:$B,2,FALSE())=4),IF(G86=125,9,IF(G86=90,27,IF(G86=60,113,IF(G86=40,240,"?")))),IF(AND(F86="0.8-1.4 mm",VLOOKUP(A86,'Reel Log'!$A:$B,2,FALSE())=5),IF(G86=125,10,IF(G86=90,28,IF(G86=60,126,IF(G86=40,264,"?")))),IF(AND(F86="0.8-1.4 mm",TEXT(VLOOKUP(A86,'Reel Log'!$A:$B,2,FALSE()),"@")="5a"),IF(G86=125,11,IF(G86=90,30,IF(G86=60,138,IF(G86=40,288,"?")))),IF(AND(F86="1.4-2.0 mm",VLOOKUP(A86,'Reel Log'!$A:$B,2,FALSE())=2),IF(G86=125,18,IF(G86=90,65,IF(G86=60,226,IF(G86=40,600,"?")))),IF(AND(F86="1.4-2.0 mm",TEXT(VLOOKUP(A86,'Reel Log'!$A:$B,2,FALSE()),"@")="2a"),IF(G86=125,21,IF(G86=90,72,IF(G86=60,264,IF(G86=40,696,"?")))),IF(AND(F86="1.4-2.0 mm",VLOOKUP(A86,'Reel Log'!$A:$B,2,FALSE())=3),IF(G86=125,27,IF(G86=90,96,IF(G86=60,339,IF(G86=40,888,"?")))),IF(AND(F86="1.4-2.0 mm",VLOOKUP(A86,'Reel Log'!$A:$B,2,FALSE())=4),IF(G86=125,34,IF(G86=90,120,IF(G86=60,427,IF(G86=40,1128,"?")))),IF(AND(F86="1.4-2.0 mm",VLOOKUP(A86,'Reel Log'!$A:$B,2,FALSE())=5),IF(G86=125,40,IF(G86=90,144,IF(G86=60,502,IF(G86=40,1368,"?")))),IF(AND(F86="1.4-2.0 mm",TEXT(VLOOKUP(A86,'Reel Log'!$A:$B,2,FALSE()),"@")="5a"),IF(G86=125,48,IF(G86=90,192,IF(G86=60,603,IF(G86=40,1896,"?")))),IF(AND(F86="&gt;2.0 mm",VLOOKUP(A86,'Reel Log'!$A:$B,2,FALSE())=2),IF(G86=125,48,IF(G86=90,240,IF(G86=60,603,IF(G86=40,1896,"?")))),IF(AND(F86="&gt;2.0 mm",TEXT(VLOOKUP(A86,'Reel Log'!$A:$B,2,FALSE()),"@")="2a"),IF(G86=125,48,IF(G86=90,240,IF(G86=60,603,IF(G86=40,1896,"?")))),IF(AND(F86="&gt;2.0 mm",VLOOKUP(A86,'Reel Log'!$A:$B,2,FALSE())=3),IF(G86=125,48,IF(G86=90,240,IF(G86=60,603,IF(G86=40,1896,"?")))),IF(AND(F86="&gt;2.0 mm",VLOOKUP(A86,'Reel Log'!$A:$B,2,FALSE())=4),IF(G86=125,48,IF(G86=90,240,IF(G86=60,603,IF(G86=40,1896,"?")))),IF(AND(F86="&gt;2.0 mm",VLOOKUP(A86,'Reel Log'!$A:$B,2,FALSE())=5),IF(G86=125,48,IF(G86=90,240,IF(G86=60,603,IF(G86=40,1896,"?")))),IF(AND(F86="&gt;2.0 mm",TEXT(VLOOKUP(A86,'Reel Log'!$A:$B,2,FALSE()),"@")="5a"),IF(G86=125,48,IF(G86=90,240,IF(G86=60,603,IF(G86=40,1896,"?")))),"?"))))))))))))))))))))))))))))))))),"")</f>
        <v/>
      </c>
      <c r="J86" s="16" t="str">
        <f aca="false">IFERROR(IF(A86="","",IF(OR(I86="",I86="?"),"", IF(I86="N/A",IF(A86="","",IF(VLOOKUP(A86,'Reel Log'!$A:$B,2,FALSE())=1,99999,IF(VLOOKUP(A86,'Reel Log'!$A:$B,2,FALSE())=2,672,IF(TEXT(VLOOKUP(A86,'Reel Log'!$A:$B,2,FALSE()),"@")="2a",336,IF(VLOOKUP(A86,'Reel Log'!$A:$B,2,FALSE())=3,168,IF(VLOOKUP(A86,'Reel Log'!$A:$B,2,FALSE())=4,72,IF(VLOOKUP(A86,'Reel Log'!$A:$B,2,FALSE())=5,48,IF(TEXT(VLOOKUP(A86,'Reel Log'!$A:$B,2,FALSE()),"@")="5a",24,0)))))))),IF(ISNUMBER(H86),IF(H86&gt;=I86,IF(A86="","",IF(VLOOKUP(A86,'Reel Log'!$A:$B,2,FALSE())=1,99999,IF(VLOOKUP(A86,'Reel Log'!$A:$B,2,FALSE())=2,672,IF(TEXT(VLOOKUP(A86,'Reel Log'!$A:$B,2,FALSE()),"@")="2a",336,IF(VLOOKUP(A86,'Reel Log'!$A:$B,2,FALSE())=3,168,IF(VLOOKUP(A86,'Reel Log'!$A:$B,2,FALSE())=4,72,IF(VLOOKUP(A86,'Reel Log'!$A:$B,2,FALSE())=5,48,IF(TEXT(VLOOKUP(A86,'Reel Log'!$A:$B,2,FALSE()),"@")="5a",24,0)))))))),0),"")))),"")</f>
        <v/>
      </c>
      <c r="K86" s="38"/>
      <c r="L86" s="38"/>
    </row>
    <row r="87" customFormat="false" ht="15" hidden="false" customHeight="false" outlineLevel="0" collapsed="false">
      <c r="A87" s="38"/>
      <c r="B87" s="43"/>
      <c r="C87" s="44"/>
      <c r="D87" s="43"/>
      <c r="E87" s="44"/>
      <c r="F87" s="38"/>
      <c r="G87" s="38"/>
      <c r="H87" s="17" t="str">
        <f aca="false">IFERROR(IF(OR(B87="",C87="",D87="",E87=""),"",((D87+E87)-(B87+C87))*24),"")</f>
        <v/>
      </c>
      <c r="I87" s="16" t="str">
        <f aca="false">IFERROR(IF(OR(A87="",F87="",G87=""),"",IF(VLOOKUP(A87,'Reel Log'!$A:$B,2,FALSE())=1,"N/A",IF(VLOOKUP(A87,'Reel Log'!$A:$B,2,FALSE())=6,"N/A",IF(AND(F87="&lt;0.5 mm",VLOOKUP(A87,'Reel Log'!$A:$B,2,FALSE())=2),"N/A",IF(AND(F87="&lt;0.5 mm",TEXT(VLOOKUP(A87,'Reel Log'!$A:$B,2,FALSE()),"@")="2a"),"N/A",IF(AND(F87="&lt;0.5 mm",VLOOKUP(A87,'Reel Log'!$A:$B,2,FALSE())=3),"N/A",IF(AND(F87="&lt;0.5 mm",VLOOKUP(A87,'Reel Log'!$A:$B,2,FALSE())=4),"N/A",IF(AND(F87="&lt;0.5 mm",VLOOKUP(A87,'Reel Log'!$A:$B,2,FALSE())=5),"N/A",IF(AND(F87="&lt;0.5 mm",TEXT(VLOOKUP(A87,'Reel Log'!$A:$B,2,FALSE()),"@")="5a"),"N/A",IF(AND(F87="0.5-0.8 mm",VLOOKUP(A87,'Reel Log'!$A:$B,2,FALSE())=2),"N/A",IF(AND(F87="0.5-0.8 mm",TEXT(VLOOKUP(A87,'Reel Log'!$A:$B,2,FALSE()),"@")="2a"),IF(G87=125,4,IF(G87=90,15,IF(G87=60,50,IF(G87=40,96,"?")))),IF(AND(F87="0.5-0.8 mm",VLOOKUP(A87,'Reel Log'!$A:$B,2,FALSE())=3),IF(G87=125,4,IF(G87=90,15,IF(G87=60,50,IF(G87=40,96,"?")))),IF(AND(F87="0.5-0.8 mm",VLOOKUP(A87,'Reel Log'!$A:$B,2,FALSE())=4),IF(G87=125,4,IF(G87=90,16,IF(G87=60,50,IF(G87=40,96,"?")))),IF(AND(F87="0.5-0.8 mm",VLOOKUP(A87,'Reel Log'!$A:$B,2,FALSE())=5),IF(G87=125,4,IF(G87=90,16,IF(G87=60,50,IF(G87=40,96,"?")))),IF(AND(F87="0.5-0.8 mm",TEXT(VLOOKUP(A87,'Reel Log'!$A:$B,2,FALSE()),"@")="5a"),IF(G87=125,4,IF(G87=90,16,IF(G87=60,50,IF(G87=40,96,"?")))),IF(AND(F87="0.8-1.4 mm",VLOOKUP(A87,'Reel Log'!$A:$B,2,FALSE())=2),"N/A",IF(AND(F87="0.8-1.4 mm",TEXT(VLOOKUP(A87,'Reel Log'!$A:$B,2,FALSE()),"@")="2a"),IF(G87=125,8,IF(G87=90,25,IF(G87=60,100,IF(G87=40,192,"?")))),IF(AND(F87="0.8-1.4 mm",VLOOKUP(A87,'Reel Log'!$A:$B,2,FALSE())=3),IF(G87=125,8,IF(G87=90,25,IF(G87=60,100,IF(G87=40,192,"?")))),IF(AND(F87="0.8-1.4 mm",VLOOKUP(A87,'Reel Log'!$A:$B,2,FALSE())=4),IF(G87=125,9,IF(G87=90,27,IF(G87=60,113,IF(G87=40,240,"?")))),IF(AND(F87="0.8-1.4 mm",VLOOKUP(A87,'Reel Log'!$A:$B,2,FALSE())=5),IF(G87=125,10,IF(G87=90,28,IF(G87=60,126,IF(G87=40,264,"?")))),IF(AND(F87="0.8-1.4 mm",TEXT(VLOOKUP(A87,'Reel Log'!$A:$B,2,FALSE()),"@")="5a"),IF(G87=125,11,IF(G87=90,30,IF(G87=60,138,IF(G87=40,288,"?")))),IF(AND(F87="1.4-2.0 mm",VLOOKUP(A87,'Reel Log'!$A:$B,2,FALSE())=2),IF(G87=125,18,IF(G87=90,65,IF(G87=60,226,IF(G87=40,600,"?")))),IF(AND(F87="1.4-2.0 mm",TEXT(VLOOKUP(A87,'Reel Log'!$A:$B,2,FALSE()),"@")="2a"),IF(G87=125,21,IF(G87=90,72,IF(G87=60,264,IF(G87=40,696,"?")))),IF(AND(F87="1.4-2.0 mm",VLOOKUP(A87,'Reel Log'!$A:$B,2,FALSE())=3),IF(G87=125,27,IF(G87=90,96,IF(G87=60,339,IF(G87=40,888,"?")))),IF(AND(F87="1.4-2.0 mm",VLOOKUP(A87,'Reel Log'!$A:$B,2,FALSE())=4),IF(G87=125,34,IF(G87=90,120,IF(G87=60,427,IF(G87=40,1128,"?")))),IF(AND(F87="1.4-2.0 mm",VLOOKUP(A87,'Reel Log'!$A:$B,2,FALSE())=5),IF(G87=125,40,IF(G87=90,144,IF(G87=60,502,IF(G87=40,1368,"?")))),IF(AND(F87="1.4-2.0 mm",TEXT(VLOOKUP(A87,'Reel Log'!$A:$B,2,FALSE()),"@")="5a"),IF(G87=125,48,IF(G87=90,192,IF(G87=60,603,IF(G87=40,1896,"?")))),IF(AND(F87="&gt;2.0 mm",VLOOKUP(A87,'Reel Log'!$A:$B,2,FALSE())=2),IF(G87=125,48,IF(G87=90,240,IF(G87=60,603,IF(G87=40,1896,"?")))),IF(AND(F87="&gt;2.0 mm",TEXT(VLOOKUP(A87,'Reel Log'!$A:$B,2,FALSE()),"@")="2a"),IF(G87=125,48,IF(G87=90,240,IF(G87=60,603,IF(G87=40,1896,"?")))),IF(AND(F87="&gt;2.0 mm",VLOOKUP(A87,'Reel Log'!$A:$B,2,FALSE())=3),IF(G87=125,48,IF(G87=90,240,IF(G87=60,603,IF(G87=40,1896,"?")))),IF(AND(F87="&gt;2.0 mm",VLOOKUP(A87,'Reel Log'!$A:$B,2,FALSE())=4),IF(G87=125,48,IF(G87=90,240,IF(G87=60,603,IF(G87=40,1896,"?")))),IF(AND(F87="&gt;2.0 mm",VLOOKUP(A87,'Reel Log'!$A:$B,2,FALSE())=5),IF(G87=125,48,IF(G87=90,240,IF(G87=60,603,IF(G87=40,1896,"?")))),IF(AND(F87="&gt;2.0 mm",TEXT(VLOOKUP(A87,'Reel Log'!$A:$B,2,FALSE()),"@")="5a"),IF(G87=125,48,IF(G87=90,240,IF(G87=60,603,IF(G87=40,1896,"?")))),"?"))))))))))))))))))))))))))))))))),"")</f>
        <v/>
      </c>
      <c r="J87" s="16" t="str">
        <f aca="false">IFERROR(IF(A87="","",IF(OR(I87="",I87="?"),"", IF(I87="N/A",IF(A87="","",IF(VLOOKUP(A87,'Reel Log'!$A:$B,2,FALSE())=1,99999,IF(VLOOKUP(A87,'Reel Log'!$A:$B,2,FALSE())=2,672,IF(TEXT(VLOOKUP(A87,'Reel Log'!$A:$B,2,FALSE()),"@")="2a",336,IF(VLOOKUP(A87,'Reel Log'!$A:$B,2,FALSE())=3,168,IF(VLOOKUP(A87,'Reel Log'!$A:$B,2,FALSE())=4,72,IF(VLOOKUP(A87,'Reel Log'!$A:$B,2,FALSE())=5,48,IF(TEXT(VLOOKUP(A87,'Reel Log'!$A:$B,2,FALSE()),"@")="5a",24,0)))))))),IF(ISNUMBER(H87),IF(H87&gt;=I87,IF(A87="","",IF(VLOOKUP(A87,'Reel Log'!$A:$B,2,FALSE())=1,99999,IF(VLOOKUP(A87,'Reel Log'!$A:$B,2,FALSE())=2,672,IF(TEXT(VLOOKUP(A87,'Reel Log'!$A:$B,2,FALSE()),"@")="2a",336,IF(VLOOKUP(A87,'Reel Log'!$A:$B,2,FALSE())=3,168,IF(VLOOKUP(A87,'Reel Log'!$A:$B,2,FALSE())=4,72,IF(VLOOKUP(A87,'Reel Log'!$A:$B,2,FALSE())=5,48,IF(TEXT(VLOOKUP(A87,'Reel Log'!$A:$B,2,FALSE()),"@")="5a",24,0)))))))),0),"")))),"")</f>
        <v/>
      </c>
      <c r="K87" s="38"/>
      <c r="L87" s="38"/>
    </row>
    <row r="88" customFormat="false" ht="15" hidden="false" customHeight="false" outlineLevel="0" collapsed="false">
      <c r="A88" s="38"/>
      <c r="B88" s="43"/>
      <c r="C88" s="44"/>
      <c r="D88" s="43"/>
      <c r="E88" s="44"/>
      <c r="F88" s="38"/>
      <c r="G88" s="38"/>
      <c r="H88" s="17" t="str">
        <f aca="false">IFERROR(IF(OR(B88="",C88="",D88="",E88=""),"",((D88+E88)-(B88+C88))*24),"")</f>
        <v/>
      </c>
      <c r="I88" s="16" t="str">
        <f aca="false">IFERROR(IF(OR(A88="",F88="",G88=""),"",IF(VLOOKUP(A88,'Reel Log'!$A:$B,2,FALSE())=1,"N/A",IF(VLOOKUP(A88,'Reel Log'!$A:$B,2,FALSE())=6,"N/A",IF(AND(F88="&lt;0.5 mm",VLOOKUP(A88,'Reel Log'!$A:$B,2,FALSE())=2),"N/A",IF(AND(F88="&lt;0.5 mm",TEXT(VLOOKUP(A88,'Reel Log'!$A:$B,2,FALSE()),"@")="2a"),"N/A",IF(AND(F88="&lt;0.5 mm",VLOOKUP(A88,'Reel Log'!$A:$B,2,FALSE())=3),"N/A",IF(AND(F88="&lt;0.5 mm",VLOOKUP(A88,'Reel Log'!$A:$B,2,FALSE())=4),"N/A",IF(AND(F88="&lt;0.5 mm",VLOOKUP(A88,'Reel Log'!$A:$B,2,FALSE())=5),"N/A",IF(AND(F88="&lt;0.5 mm",TEXT(VLOOKUP(A88,'Reel Log'!$A:$B,2,FALSE()),"@")="5a"),"N/A",IF(AND(F88="0.5-0.8 mm",VLOOKUP(A88,'Reel Log'!$A:$B,2,FALSE())=2),"N/A",IF(AND(F88="0.5-0.8 mm",TEXT(VLOOKUP(A88,'Reel Log'!$A:$B,2,FALSE()),"@")="2a"),IF(G88=125,4,IF(G88=90,15,IF(G88=60,50,IF(G88=40,96,"?")))),IF(AND(F88="0.5-0.8 mm",VLOOKUP(A88,'Reel Log'!$A:$B,2,FALSE())=3),IF(G88=125,4,IF(G88=90,15,IF(G88=60,50,IF(G88=40,96,"?")))),IF(AND(F88="0.5-0.8 mm",VLOOKUP(A88,'Reel Log'!$A:$B,2,FALSE())=4),IF(G88=125,4,IF(G88=90,16,IF(G88=60,50,IF(G88=40,96,"?")))),IF(AND(F88="0.5-0.8 mm",VLOOKUP(A88,'Reel Log'!$A:$B,2,FALSE())=5),IF(G88=125,4,IF(G88=90,16,IF(G88=60,50,IF(G88=40,96,"?")))),IF(AND(F88="0.5-0.8 mm",TEXT(VLOOKUP(A88,'Reel Log'!$A:$B,2,FALSE()),"@")="5a"),IF(G88=125,4,IF(G88=90,16,IF(G88=60,50,IF(G88=40,96,"?")))),IF(AND(F88="0.8-1.4 mm",VLOOKUP(A88,'Reel Log'!$A:$B,2,FALSE())=2),"N/A",IF(AND(F88="0.8-1.4 mm",TEXT(VLOOKUP(A88,'Reel Log'!$A:$B,2,FALSE()),"@")="2a"),IF(G88=125,8,IF(G88=90,25,IF(G88=60,100,IF(G88=40,192,"?")))),IF(AND(F88="0.8-1.4 mm",VLOOKUP(A88,'Reel Log'!$A:$B,2,FALSE())=3),IF(G88=125,8,IF(G88=90,25,IF(G88=60,100,IF(G88=40,192,"?")))),IF(AND(F88="0.8-1.4 mm",VLOOKUP(A88,'Reel Log'!$A:$B,2,FALSE())=4),IF(G88=125,9,IF(G88=90,27,IF(G88=60,113,IF(G88=40,240,"?")))),IF(AND(F88="0.8-1.4 mm",VLOOKUP(A88,'Reel Log'!$A:$B,2,FALSE())=5),IF(G88=125,10,IF(G88=90,28,IF(G88=60,126,IF(G88=40,264,"?")))),IF(AND(F88="0.8-1.4 mm",TEXT(VLOOKUP(A88,'Reel Log'!$A:$B,2,FALSE()),"@")="5a"),IF(G88=125,11,IF(G88=90,30,IF(G88=60,138,IF(G88=40,288,"?")))),IF(AND(F88="1.4-2.0 mm",VLOOKUP(A88,'Reel Log'!$A:$B,2,FALSE())=2),IF(G88=125,18,IF(G88=90,65,IF(G88=60,226,IF(G88=40,600,"?")))),IF(AND(F88="1.4-2.0 mm",TEXT(VLOOKUP(A88,'Reel Log'!$A:$B,2,FALSE()),"@")="2a"),IF(G88=125,21,IF(G88=90,72,IF(G88=60,264,IF(G88=40,696,"?")))),IF(AND(F88="1.4-2.0 mm",VLOOKUP(A88,'Reel Log'!$A:$B,2,FALSE())=3),IF(G88=125,27,IF(G88=90,96,IF(G88=60,339,IF(G88=40,888,"?")))),IF(AND(F88="1.4-2.0 mm",VLOOKUP(A88,'Reel Log'!$A:$B,2,FALSE())=4),IF(G88=125,34,IF(G88=90,120,IF(G88=60,427,IF(G88=40,1128,"?")))),IF(AND(F88="1.4-2.0 mm",VLOOKUP(A88,'Reel Log'!$A:$B,2,FALSE())=5),IF(G88=125,40,IF(G88=90,144,IF(G88=60,502,IF(G88=40,1368,"?")))),IF(AND(F88="1.4-2.0 mm",TEXT(VLOOKUP(A88,'Reel Log'!$A:$B,2,FALSE()),"@")="5a"),IF(G88=125,48,IF(G88=90,192,IF(G88=60,603,IF(G88=40,1896,"?")))),IF(AND(F88="&gt;2.0 mm",VLOOKUP(A88,'Reel Log'!$A:$B,2,FALSE())=2),IF(G88=125,48,IF(G88=90,240,IF(G88=60,603,IF(G88=40,1896,"?")))),IF(AND(F88="&gt;2.0 mm",TEXT(VLOOKUP(A88,'Reel Log'!$A:$B,2,FALSE()),"@")="2a"),IF(G88=125,48,IF(G88=90,240,IF(G88=60,603,IF(G88=40,1896,"?")))),IF(AND(F88="&gt;2.0 mm",VLOOKUP(A88,'Reel Log'!$A:$B,2,FALSE())=3),IF(G88=125,48,IF(G88=90,240,IF(G88=60,603,IF(G88=40,1896,"?")))),IF(AND(F88="&gt;2.0 mm",VLOOKUP(A88,'Reel Log'!$A:$B,2,FALSE())=4),IF(G88=125,48,IF(G88=90,240,IF(G88=60,603,IF(G88=40,1896,"?")))),IF(AND(F88="&gt;2.0 mm",VLOOKUP(A88,'Reel Log'!$A:$B,2,FALSE())=5),IF(G88=125,48,IF(G88=90,240,IF(G88=60,603,IF(G88=40,1896,"?")))),IF(AND(F88="&gt;2.0 mm",TEXT(VLOOKUP(A88,'Reel Log'!$A:$B,2,FALSE()),"@")="5a"),IF(G88=125,48,IF(G88=90,240,IF(G88=60,603,IF(G88=40,1896,"?")))),"?"))))))))))))))))))))))))))))))))),"")</f>
        <v/>
      </c>
      <c r="J88" s="16" t="str">
        <f aca="false">IFERROR(IF(A88="","",IF(OR(I88="",I88="?"),"", IF(I88="N/A",IF(A88="","",IF(VLOOKUP(A88,'Reel Log'!$A:$B,2,FALSE())=1,99999,IF(VLOOKUP(A88,'Reel Log'!$A:$B,2,FALSE())=2,672,IF(TEXT(VLOOKUP(A88,'Reel Log'!$A:$B,2,FALSE()),"@")="2a",336,IF(VLOOKUP(A88,'Reel Log'!$A:$B,2,FALSE())=3,168,IF(VLOOKUP(A88,'Reel Log'!$A:$B,2,FALSE())=4,72,IF(VLOOKUP(A88,'Reel Log'!$A:$B,2,FALSE())=5,48,IF(TEXT(VLOOKUP(A88,'Reel Log'!$A:$B,2,FALSE()),"@")="5a",24,0)))))))),IF(ISNUMBER(H88),IF(H88&gt;=I88,IF(A88="","",IF(VLOOKUP(A88,'Reel Log'!$A:$B,2,FALSE())=1,99999,IF(VLOOKUP(A88,'Reel Log'!$A:$B,2,FALSE())=2,672,IF(TEXT(VLOOKUP(A88,'Reel Log'!$A:$B,2,FALSE()),"@")="2a",336,IF(VLOOKUP(A88,'Reel Log'!$A:$B,2,FALSE())=3,168,IF(VLOOKUP(A88,'Reel Log'!$A:$B,2,FALSE())=4,72,IF(VLOOKUP(A88,'Reel Log'!$A:$B,2,FALSE())=5,48,IF(TEXT(VLOOKUP(A88,'Reel Log'!$A:$B,2,FALSE()),"@")="5a",24,0)))))))),0),"")))),"")</f>
        <v/>
      </c>
      <c r="K88" s="38"/>
      <c r="L88" s="38"/>
    </row>
    <row r="89" customFormat="false" ht="15" hidden="false" customHeight="false" outlineLevel="0" collapsed="false">
      <c r="A89" s="38"/>
      <c r="B89" s="43"/>
      <c r="C89" s="44"/>
      <c r="D89" s="43"/>
      <c r="E89" s="44"/>
      <c r="F89" s="38"/>
      <c r="G89" s="38"/>
      <c r="H89" s="17" t="str">
        <f aca="false">IFERROR(IF(OR(B89="",C89="",D89="",E89=""),"",((D89+E89)-(B89+C89))*24),"")</f>
        <v/>
      </c>
      <c r="I89" s="16" t="str">
        <f aca="false">IFERROR(IF(OR(A89="",F89="",G89=""),"",IF(VLOOKUP(A89,'Reel Log'!$A:$B,2,FALSE())=1,"N/A",IF(VLOOKUP(A89,'Reel Log'!$A:$B,2,FALSE())=6,"N/A",IF(AND(F89="&lt;0.5 mm",VLOOKUP(A89,'Reel Log'!$A:$B,2,FALSE())=2),"N/A",IF(AND(F89="&lt;0.5 mm",TEXT(VLOOKUP(A89,'Reel Log'!$A:$B,2,FALSE()),"@")="2a"),"N/A",IF(AND(F89="&lt;0.5 mm",VLOOKUP(A89,'Reel Log'!$A:$B,2,FALSE())=3),"N/A",IF(AND(F89="&lt;0.5 mm",VLOOKUP(A89,'Reel Log'!$A:$B,2,FALSE())=4),"N/A",IF(AND(F89="&lt;0.5 mm",VLOOKUP(A89,'Reel Log'!$A:$B,2,FALSE())=5),"N/A",IF(AND(F89="&lt;0.5 mm",TEXT(VLOOKUP(A89,'Reel Log'!$A:$B,2,FALSE()),"@")="5a"),"N/A",IF(AND(F89="0.5-0.8 mm",VLOOKUP(A89,'Reel Log'!$A:$B,2,FALSE())=2),"N/A",IF(AND(F89="0.5-0.8 mm",TEXT(VLOOKUP(A89,'Reel Log'!$A:$B,2,FALSE()),"@")="2a"),IF(G89=125,4,IF(G89=90,15,IF(G89=60,50,IF(G89=40,96,"?")))),IF(AND(F89="0.5-0.8 mm",VLOOKUP(A89,'Reel Log'!$A:$B,2,FALSE())=3),IF(G89=125,4,IF(G89=90,15,IF(G89=60,50,IF(G89=40,96,"?")))),IF(AND(F89="0.5-0.8 mm",VLOOKUP(A89,'Reel Log'!$A:$B,2,FALSE())=4),IF(G89=125,4,IF(G89=90,16,IF(G89=60,50,IF(G89=40,96,"?")))),IF(AND(F89="0.5-0.8 mm",VLOOKUP(A89,'Reel Log'!$A:$B,2,FALSE())=5),IF(G89=125,4,IF(G89=90,16,IF(G89=60,50,IF(G89=40,96,"?")))),IF(AND(F89="0.5-0.8 mm",TEXT(VLOOKUP(A89,'Reel Log'!$A:$B,2,FALSE()),"@")="5a"),IF(G89=125,4,IF(G89=90,16,IF(G89=60,50,IF(G89=40,96,"?")))),IF(AND(F89="0.8-1.4 mm",VLOOKUP(A89,'Reel Log'!$A:$B,2,FALSE())=2),"N/A",IF(AND(F89="0.8-1.4 mm",TEXT(VLOOKUP(A89,'Reel Log'!$A:$B,2,FALSE()),"@")="2a"),IF(G89=125,8,IF(G89=90,25,IF(G89=60,100,IF(G89=40,192,"?")))),IF(AND(F89="0.8-1.4 mm",VLOOKUP(A89,'Reel Log'!$A:$B,2,FALSE())=3),IF(G89=125,8,IF(G89=90,25,IF(G89=60,100,IF(G89=40,192,"?")))),IF(AND(F89="0.8-1.4 mm",VLOOKUP(A89,'Reel Log'!$A:$B,2,FALSE())=4),IF(G89=125,9,IF(G89=90,27,IF(G89=60,113,IF(G89=40,240,"?")))),IF(AND(F89="0.8-1.4 mm",VLOOKUP(A89,'Reel Log'!$A:$B,2,FALSE())=5),IF(G89=125,10,IF(G89=90,28,IF(G89=60,126,IF(G89=40,264,"?")))),IF(AND(F89="0.8-1.4 mm",TEXT(VLOOKUP(A89,'Reel Log'!$A:$B,2,FALSE()),"@")="5a"),IF(G89=125,11,IF(G89=90,30,IF(G89=60,138,IF(G89=40,288,"?")))),IF(AND(F89="1.4-2.0 mm",VLOOKUP(A89,'Reel Log'!$A:$B,2,FALSE())=2),IF(G89=125,18,IF(G89=90,65,IF(G89=60,226,IF(G89=40,600,"?")))),IF(AND(F89="1.4-2.0 mm",TEXT(VLOOKUP(A89,'Reel Log'!$A:$B,2,FALSE()),"@")="2a"),IF(G89=125,21,IF(G89=90,72,IF(G89=60,264,IF(G89=40,696,"?")))),IF(AND(F89="1.4-2.0 mm",VLOOKUP(A89,'Reel Log'!$A:$B,2,FALSE())=3),IF(G89=125,27,IF(G89=90,96,IF(G89=60,339,IF(G89=40,888,"?")))),IF(AND(F89="1.4-2.0 mm",VLOOKUP(A89,'Reel Log'!$A:$B,2,FALSE())=4),IF(G89=125,34,IF(G89=90,120,IF(G89=60,427,IF(G89=40,1128,"?")))),IF(AND(F89="1.4-2.0 mm",VLOOKUP(A89,'Reel Log'!$A:$B,2,FALSE())=5),IF(G89=125,40,IF(G89=90,144,IF(G89=60,502,IF(G89=40,1368,"?")))),IF(AND(F89="1.4-2.0 mm",TEXT(VLOOKUP(A89,'Reel Log'!$A:$B,2,FALSE()),"@")="5a"),IF(G89=125,48,IF(G89=90,192,IF(G89=60,603,IF(G89=40,1896,"?")))),IF(AND(F89="&gt;2.0 mm",VLOOKUP(A89,'Reel Log'!$A:$B,2,FALSE())=2),IF(G89=125,48,IF(G89=90,240,IF(G89=60,603,IF(G89=40,1896,"?")))),IF(AND(F89="&gt;2.0 mm",TEXT(VLOOKUP(A89,'Reel Log'!$A:$B,2,FALSE()),"@")="2a"),IF(G89=125,48,IF(G89=90,240,IF(G89=60,603,IF(G89=40,1896,"?")))),IF(AND(F89="&gt;2.0 mm",VLOOKUP(A89,'Reel Log'!$A:$B,2,FALSE())=3),IF(G89=125,48,IF(G89=90,240,IF(G89=60,603,IF(G89=40,1896,"?")))),IF(AND(F89="&gt;2.0 mm",VLOOKUP(A89,'Reel Log'!$A:$B,2,FALSE())=4),IF(G89=125,48,IF(G89=90,240,IF(G89=60,603,IF(G89=40,1896,"?")))),IF(AND(F89="&gt;2.0 mm",VLOOKUP(A89,'Reel Log'!$A:$B,2,FALSE())=5),IF(G89=125,48,IF(G89=90,240,IF(G89=60,603,IF(G89=40,1896,"?")))),IF(AND(F89="&gt;2.0 mm",TEXT(VLOOKUP(A89,'Reel Log'!$A:$B,2,FALSE()),"@")="5a"),IF(G89=125,48,IF(G89=90,240,IF(G89=60,603,IF(G89=40,1896,"?")))),"?"))))))))))))))))))))))))))))))))),"")</f>
        <v/>
      </c>
      <c r="J89" s="16" t="str">
        <f aca="false">IFERROR(IF(A89="","",IF(OR(I89="",I89="?"),"", IF(I89="N/A",IF(A89="","",IF(VLOOKUP(A89,'Reel Log'!$A:$B,2,FALSE())=1,99999,IF(VLOOKUP(A89,'Reel Log'!$A:$B,2,FALSE())=2,672,IF(TEXT(VLOOKUP(A89,'Reel Log'!$A:$B,2,FALSE()),"@")="2a",336,IF(VLOOKUP(A89,'Reel Log'!$A:$B,2,FALSE())=3,168,IF(VLOOKUP(A89,'Reel Log'!$A:$B,2,FALSE())=4,72,IF(VLOOKUP(A89,'Reel Log'!$A:$B,2,FALSE())=5,48,IF(TEXT(VLOOKUP(A89,'Reel Log'!$A:$B,2,FALSE()),"@")="5a",24,0)))))))),IF(ISNUMBER(H89),IF(H89&gt;=I89,IF(A89="","",IF(VLOOKUP(A89,'Reel Log'!$A:$B,2,FALSE())=1,99999,IF(VLOOKUP(A89,'Reel Log'!$A:$B,2,FALSE())=2,672,IF(TEXT(VLOOKUP(A89,'Reel Log'!$A:$B,2,FALSE()),"@")="2a",336,IF(VLOOKUP(A89,'Reel Log'!$A:$B,2,FALSE())=3,168,IF(VLOOKUP(A89,'Reel Log'!$A:$B,2,FALSE())=4,72,IF(VLOOKUP(A89,'Reel Log'!$A:$B,2,FALSE())=5,48,IF(TEXT(VLOOKUP(A89,'Reel Log'!$A:$B,2,FALSE()),"@")="5a",24,0)))))))),0),"")))),"")</f>
        <v/>
      </c>
      <c r="K89" s="38"/>
      <c r="L89" s="38"/>
    </row>
    <row r="90" customFormat="false" ht="15" hidden="false" customHeight="false" outlineLevel="0" collapsed="false">
      <c r="A90" s="38"/>
      <c r="B90" s="43"/>
      <c r="C90" s="44"/>
      <c r="D90" s="43"/>
      <c r="E90" s="44"/>
      <c r="F90" s="38"/>
      <c r="G90" s="38"/>
      <c r="H90" s="17" t="str">
        <f aca="false">IFERROR(IF(OR(B90="",C90="",D90="",E90=""),"",((D90+E90)-(B90+C90))*24),"")</f>
        <v/>
      </c>
      <c r="I90" s="16" t="str">
        <f aca="false">IFERROR(IF(OR(A90="",F90="",G90=""),"",IF(VLOOKUP(A90,'Reel Log'!$A:$B,2,FALSE())=1,"N/A",IF(VLOOKUP(A90,'Reel Log'!$A:$B,2,FALSE())=6,"N/A",IF(AND(F90="&lt;0.5 mm",VLOOKUP(A90,'Reel Log'!$A:$B,2,FALSE())=2),"N/A",IF(AND(F90="&lt;0.5 mm",TEXT(VLOOKUP(A90,'Reel Log'!$A:$B,2,FALSE()),"@")="2a"),"N/A",IF(AND(F90="&lt;0.5 mm",VLOOKUP(A90,'Reel Log'!$A:$B,2,FALSE())=3),"N/A",IF(AND(F90="&lt;0.5 mm",VLOOKUP(A90,'Reel Log'!$A:$B,2,FALSE())=4),"N/A",IF(AND(F90="&lt;0.5 mm",VLOOKUP(A90,'Reel Log'!$A:$B,2,FALSE())=5),"N/A",IF(AND(F90="&lt;0.5 mm",TEXT(VLOOKUP(A90,'Reel Log'!$A:$B,2,FALSE()),"@")="5a"),"N/A",IF(AND(F90="0.5-0.8 mm",VLOOKUP(A90,'Reel Log'!$A:$B,2,FALSE())=2),"N/A",IF(AND(F90="0.5-0.8 mm",TEXT(VLOOKUP(A90,'Reel Log'!$A:$B,2,FALSE()),"@")="2a"),IF(G90=125,4,IF(G90=90,15,IF(G90=60,50,IF(G90=40,96,"?")))),IF(AND(F90="0.5-0.8 mm",VLOOKUP(A90,'Reel Log'!$A:$B,2,FALSE())=3),IF(G90=125,4,IF(G90=90,15,IF(G90=60,50,IF(G90=40,96,"?")))),IF(AND(F90="0.5-0.8 mm",VLOOKUP(A90,'Reel Log'!$A:$B,2,FALSE())=4),IF(G90=125,4,IF(G90=90,16,IF(G90=60,50,IF(G90=40,96,"?")))),IF(AND(F90="0.5-0.8 mm",VLOOKUP(A90,'Reel Log'!$A:$B,2,FALSE())=5),IF(G90=125,4,IF(G90=90,16,IF(G90=60,50,IF(G90=40,96,"?")))),IF(AND(F90="0.5-0.8 mm",TEXT(VLOOKUP(A90,'Reel Log'!$A:$B,2,FALSE()),"@")="5a"),IF(G90=125,4,IF(G90=90,16,IF(G90=60,50,IF(G90=40,96,"?")))),IF(AND(F90="0.8-1.4 mm",VLOOKUP(A90,'Reel Log'!$A:$B,2,FALSE())=2),"N/A",IF(AND(F90="0.8-1.4 mm",TEXT(VLOOKUP(A90,'Reel Log'!$A:$B,2,FALSE()),"@")="2a"),IF(G90=125,8,IF(G90=90,25,IF(G90=60,100,IF(G90=40,192,"?")))),IF(AND(F90="0.8-1.4 mm",VLOOKUP(A90,'Reel Log'!$A:$B,2,FALSE())=3),IF(G90=125,8,IF(G90=90,25,IF(G90=60,100,IF(G90=40,192,"?")))),IF(AND(F90="0.8-1.4 mm",VLOOKUP(A90,'Reel Log'!$A:$B,2,FALSE())=4),IF(G90=125,9,IF(G90=90,27,IF(G90=60,113,IF(G90=40,240,"?")))),IF(AND(F90="0.8-1.4 mm",VLOOKUP(A90,'Reel Log'!$A:$B,2,FALSE())=5),IF(G90=125,10,IF(G90=90,28,IF(G90=60,126,IF(G90=40,264,"?")))),IF(AND(F90="0.8-1.4 mm",TEXT(VLOOKUP(A90,'Reel Log'!$A:$B,2,FALSE()),"@")="5a"),IF(G90=125,11,IF(G90=90,30,IF(G90=60,138,IF(G90=40,288,"?")))),IF(AND(F90="1.4-2.0 mm",VLOOKUP(A90,'Reel Log'!$A:$B,2,FALSE())=2),IF(G90=125,18,IF(G90=90,65,IF(G90=60,226,IF(G90=40,600,"?")))),IF(AND(F90="1.4-2.0 mm",TEXT(VLOOKUP(A90,'Reel Log'!$A:$B,2,FALSE()),"@")="2a"),IF(G90=125,21,IF(G90=90,72,IF(G90=60,264,IF(G90=40,696,"?")))),IF(AND(F90="1.4-2.0 mm",VLOOKUP(A90,'Reel Log'!$A:$B,2,FALSE())=3),IF(G90=125,27,IF(G90=90,96,IF(G90=60,339,IF(G90=40,888,"?")))),IF(AND(F90="1.4-2.0 mm",VLOOKUP(A90,'Reel Log'!$A:$B,2,FALSE())=4),IF(G90=125,34,IF(G90=90,120,IF(G90=60,427,IF(G90=40,1128,"?")))),IF(AND(F90="1.4-2.0 mm",VLOOKUP(A90,'Reel Log'!$A:$B,2,FALSE())=5),IF(G90=125,40,IF(G90=90,144,IF(G90=60,502,IF(G90=40,1368,"?")))),IF(AND(F90="1.4-2.0 mm",TEXT(VLOOKUP(A90,'Reel Log'!$A:$B,2,FALSE()),"@")="5a"),IF(G90=125,48,IF(G90=90,192,IF(G90=60,603,IF(G90=40,1896,"?")))),IF(AND(F90="&gt;2.0 mm",VLOOKUP(A90,'Reel Log'!$A:$B,2,FALSE())=2),IF(G90=125,48,IF(G90=90,240,IF(G90=60,603,IF(G90=40,1896,"?")))),IF(AND(F90="&gt;2.0 mm",TEXT(VLOOKUP(A90,'Reel Log'!$A:$B,2,FALSE()),"@")="2a"),IF(G90=125,48,IF(G90=90,240,IF(G90=60,603,IF(G90=40,1896,"?")))),IF(AND(F90="&gt;2.0 mm",VLOOKUP(A90,'Reel Log'!$A:$B,2,FALSE())=3),IF(G90=125,48,IF(G90=90,240,IF(G90=60,603,IF(G90=40,1896,"?")))),IF(AND(F90="&gt;2.0 mm",VLOOKUP(A90,'Reel Log'!$A:$B,2,FALSE())=4),IF(G90=125,48,IF(G90=90,240,IF(G90=60,603,IF(G90=40,1896,"?")))),IF(AND(F90="&gt;2.0 mm",VLOOKUP(A90,'Reel Log'!$A:$B,2,FALSE())=5),IF(G90=125,48,IF(G90=90,240,IF(G90=60,603,IF(G90=40,1896,"?")))),IF(AND(F90="&gt;2.0 mm",TEXT(VLOOKUP(A90,'Reel Log'!$A:$B,2,FALSE()),"@")="5a"),IF(G90=125,48,IF(G90=90,240,IF(G90=60,603,IF(G90=40,1896,"?")))),"?"))))))))))))))))))))))))))))))))),"")</f>
        <v/>
      </c>
      <c r="J90" s="16" t="str">
        <f aca="false">IFERROR(IF(A90="","",IF(OR(I90="",I90="?"),"", IF(I90="N/A",IF(A90="","",IF(VLOOKUP(A90,'Reel Log'!$A:$B,2,FALSE())=1,99999,IF(VLOOKUP(A90,'Reel Log'!$A:$B,2,FALSE())=2,672,IF(TEXT(VLOOKUP(A90,'Reel Log'!$A:$B,2,FALSE()),"@")="2a",336,IF(VLOOKUP(A90,'Reel Log'!$A:$B,2,FALSE())=3,168,IF(VLOOKUP(A90,'Reel Log'!$A:$B,2,FALSE())=4,72,IF(VLOOKUP(A90,'Reel Log'!$A:$B,2,FALSE())=5,48,IF(TEXT(VLOOKUP(A90,'Reel Log'!$A:$B,2,FALSE()),"@")="5a",24,0)))))))),IF(ISNUMBER(H90),IF(H90&gt;=I90,IF(A90="","",IF(VLOOKUP(A90,'Reel Log'!$A:$B,2,FALSE())=1,99999,IF(VLOOKUP(A90,'Reel Log'!$A:$B,2,FALSE())=2,672,IF(TEXT(VLOOKUP(A90,'Reel Log'!$A:$B,2,FALSE()),"@")="2a",336,IF(VLOOKUP(A90,'Reel Log'!$A:$B,2,FALSE())=3,168,IF(VLOOKUP(A90,'Reel Log'!$A:$B,2,FALSE())=4,72,IF(VLOOKUP(A90,'Reel Log'!$A:$B,2,FALSE())=5,48,IF(TEXT(VLOOKUP(A90,'Reel Log'!$A:$B,2,FALSE()),"@")="5a",24,0)))))))),0),"")))),"")</f>
        <v/>
      </c>
      <c r="K90" s="38"/>
      <c r="L90" s="38"/>
    </row>
    <row r="91" customFormat="false" ht="15" hidden="false" customHeight="false" outlineLevel="0" collapsed="false">
      <c r="A91" s="38"/>
      <c r="B91" s="43"/>
      <c r="C91" s="44"/>
      <c r="D91" s="43"/>
      <c r="E91" s="44"/>
      <c r="F91" s="38"/>
      <c r="G91" s="38"/>
      <c r="H91" s="17" t="str">
        <f aca="false">IFERROR(IF(OR(B91="",C91="",D91="",E91=""),"",((D91+E91)-(B91+C91))*24),"")</f>
        <v/>
      </c>
      <c r="I91" s="16" t="str">
        <f aca="false">IFERROR(IF(OR(A91="",F91="",G91=""),"",IF(VLOOKUP(A91,'Reel Log'!$A:$B,2,FALSE())=1,"N/A",IF(VLOOKUP(A91,'Reel Log'!$A:$B,2,FALSE())=6,"N/A",IF(AND(F91="&lt;0.5 mm",VLOOKUP(A91,'Reel Log'!$A:$B,2,FALSE())=2),"N/A",IF(AND(F91="&lt;0.5 mm",TEXT(VLOOKUP(A91,'Reel Log'!$A:$B,2,FALSE()),"@")="2a"),"N/A",IF(AND(F91="&lt;0.5 mm",VLOOKUP(A91,'Reel Log'!$A:$B,2,FALSE())=3),"N/A",IF(AND(F91="&lt;0.5 mm",VLOOKUP(A91,'Reel Log'!$A:$B,2,FALSE())=4),"N/A",IF(AND(F91="&lt;0.5 mm",VLOOKUP(A91,'Reel Log'!$A:$B,2,FALSE())=5),"N/A",IF(AND(F91="&lt;0.5 mm",TEXT(VLOOKUP(A91,'Reel Log'!$A:$B,2,FALSE()),"@")="5a"),"N/A",IF(AND(F91="0.5-0.8 mm",VLOOKUP(A91,'Reel Log'!$A:$B,2,FALSE())=2),"N/A",IF(AND(F91="0.5-0.8 mm",TEXT(VLOOKUP(A91,'Reel Log'!$A:$B,2,FALSE()),"@")="2a"),IF(G91=125,4,IF(G91=90,15,IF(G91=60,50,IF(G91=40,96,"?")))),IF(AND(F91="0.5-0.8 mm",VLOOKUP(A91,'Reel Log'!$A:$B,2,FALSE())=3),IF(G91=125,4,IF(G91=90,15,IF(G91=60,50,IF(G91=40,96,"?")))),IF(AND(F91="0.5-0.8 mm",VLOOKUP(A91,'Reel Log'!$A:$B,2,FALSE())=4),IF(G91=125,4,IF(G91=90,16,IF(G91=60,50,IF(G91=40,96,"?")))),IF(AND(F91="0.5-0.8 mm",VLOOKUP(A91,'Reel Log'!$A:$B,2,FALSE())=5),IF(G91=125,4,IF(G91=90,16,IF(G91=60,50,IF(G91=40,96,"?")))),IF(AND(F91="0.5-0.8 mm",TEXT(VLOOKUP(A91,'Reel Log'!$A:$B,2,FALSE()),"@")="5a"),IF(G91=125,4,IF(G91=90,16,IF(G91=60,50,IF(G91=40,96,"?")))),IF(AND(F91="0.8-1.4 mm",VLOOKUP(A91,'Reel Log'!$A:$B,2,FALSE())=2),"N/A",IF(AND(F91="0.8-1.4 mm",TEXT(VLOOKUP(A91,'Reel Log'!$A:$B,2,FALSE()),"@")="2a"),IF(G91=125,8,IF(G91=90,25,IF(G91=60,100,IF(G91=40,192,"?")))),IF(AND(F91="0.8-1.4 mm",VLOOKUP(A91,'Reel Log'!$A:$B,2,FALSE())=3),IF(G91=125,8,IF(G91=90,25,IF(G91=60,100,IF(G91=40,192,"?")))),IF(AND(F91="0.8-1.4 mm",VLOOKUP(A91,'Reel Log'!$A:$B,2,FALSE())=4),IF(G91=125,9,IF(G91=90,27,IF(G91=60,113,IF(G91=40,240,"?")))),IF(AND(F91="0.8-1.4 mm",VLOOKUP(A91,'Reel Log'!$A:$B,2,FALSE())=5),IF(G91=125,10,IF(G91=90,28,IF(G91=60,126,IF(G91=40,264,"?")))),IF(AND(F91="0.8-1.4 mm",TEXT(VLOOKUP(A91,'Reel Log'!$A:$B,2,FALSE()),"@")="5a"),IF(G91=125,11,IF(G91=90,30,IF(G91=60,138,IF(G91=40,288,"?")))),IF(AND(F91="1.4-2.0 mm",VLOOKUP(A91,'Reel Log'!$A:$B,2,FALSE())=2),IF(G91=125,18,IF(G91=90,65,IF(G91=60,226,IF(G91=40,600,"?")))),IF(AND(F91="1.4-2.0 mm",TEXT(VLOOKUP(A91,'Reel Log'!$A:$B,2,FALSE()),"@")="2a"),IF(G91=125,21,IF(G91=90,72,IF(G91=60,264,IF(G91=40,696,"?")))),IF(AND(F91="1.4-2.0 mm",VLOOKUP(A91,'Reel Log'!$A:$B,2,FALSE())=3),IF(G91=125,27,IF(G91=90,96,IF(G91=60,339,IF(G91=40,888,"?")))),IF(AND(F91="1.4-2.0 mm",VLOOKUP(A91,'Reel Log'!$A:$B,2,FALSE())=4),IF(G91=125,34,IF(G91=90,120,IF(G91=60,427,IF(G91=40,1128,"?")))),IF(AND(F91="1.4-2.0 mm",VLOOKUP(A91,'Reel Log'!$A:$B,2,FALSE())=5),IF(G91=125,40,IF(G91=90,144,IF(G91=60,502,IF(G91=40,1368,"?")))),IF(AND(F91="1.4-2.0 mm",TEXT(VLOOKUP(A91,'Reel Log'!$A:$B,2,FALSE()),"@")="5a"),IF(G91=125,48,IF(G91=90,192,IF(G91=60,603,IF(G91=40,1896,"?")))),IF(AND(F91="&gt;2.0 mm",VLOOKUP(A91,'Reel Log'!$A:$B,2,FALSE())=2),IF(G91=125,48,IF(G91=90,240,IF(G91=60,603,IF(G91=40,1896,"?")))),IF(AND(F91="&gt;2.0 mm",TEXT(VLOOKUP(A91,'Reel Log'!$A:$B,2,FALSE()),"@")="2a"),IF(G91=125,48,IF(G91=90,240,IF(G91=60,603,IF(G91=40,1896,"?")))),IF(AND(F91="&gt;2.0 mm",VLOOKUP(A91,'Reel Log'!$A:$B,2,FALSE())=3),IF(G91=125,48,IF(G91=90,240,IF(G91=60,603,IF(G91=40,1896,"?")))),IF(AND(F91="&gt;2.0 mm",VLOOKUP(A91,'Reel Log'!$A:$B,2,FALSE())=4),IF(G91=125,48,IF(G91=90,240,IF(G91=60,603,IF(G91=40,1896,"?")))),IF(AND(F91="&gt;2.0 mm",VLOOKUP(A91,'Reel Log'!$A:$B,2,FALSE())=5),IF(G91=125,48,IF(G91=90,240,IF(G91=60,603,IF(G91=40,1896,"?")))),IF(AND(F91="&gt;2.0 mm",TEXT(VLOOKUP(A91,'Reel Log'!$A:$B,2,FALSE()),"@")="5a"),IF(G91=125,48,IF(G91=90,240,IF(G91=60,603,IF(G91=40,1896,"?")))),"?"))))))))))))))))))))))))))))))))),"")</f>
        <v/>
      </c>
      <c r="J91" s="16" t="str">
        <f aca="false">IFERROR(IF(A91="","",IF(OR(I91="",I91="?"),"", IF(I91="N/A",IF(A91="","",IF(VLOOKUP(A91,'Reel Log'!$A:$B,2,FALSE())=1,99999,IF(VLOOKUP(A91,'Reel Log'!$A:$B,2,FALSE())=2,672,IF(TEXT(VLOOKUP(A91,'Reel Log'!$A:$B,2,FALSE()),"@")="2a",336,IF(VLOOKUP(A91,'Reel Log'!$A:$B,2,FALSE())=3,168,IF(VLOOKUP(A91,'Reel Log'!$A:$B,2,FALSE())=4,72,IF(VLOOKUP(A91,'Reel Log'!$A:$B,2,FALSE())=5,48,IF(TEXT(VLOOKUP(A91,'Reel Log'!$A:$B,2,FALSE()),"@")="5a",24,0)))))))),IF(ISNUMBER(H91),IF(H91&gt;=I91,IF(A91="","",IF(VLOOKUP(A91,'Reel Log'!$A:$B,2,FALSE())=1,99999,IF(VLOOKUP(A91,'Reel Log'!$A:$B,2,FALSE())=2,672,IF(TEXT(VLOOKUP(A91,'Reel Log'!$A:$B,2,FALSE()),"@")="2a",336,IF(VLOOKUP(A91,'Reel Log'!$A:$B,2,FALSE())=3,168,IF(VLOOKUP(A91,'Reel Log'!$A:$B,2,FALSE())=4,72,IF(VLOOKUP(A91,'Reel Log'!$A:$B,2,FALSE())=5,48,IF(TEXT(VLOOKUP(A91,'Reel Log'!$A:$B,2,FALSE()),"@")="5a",24,0)))))))),0),"")))),"")</f>
        <v/>
      </c>
      <c r="K91" s="38"/>
      <c r="L91" s="38"/>
    </row>
    <row r="92" customFormat="false" ht="15" hidden="false" customHeight="false" outlineLevel="0" collapsed="false">
      <c r="A92" s="38"/>
      <c r="B92" s="43"/>
      <c r="C92" s="44"/>
      <c r="D92" s="43"/>
      <c r="E92" s="44"/>
      <c r="F92" s="38"/>
      <c r="G92" s="38"/>
      <c r="H92" s="17" t="str">
        <f aca="false">IFERROR(IF(OR(B92="",C92="",D92="",E92=""),"",((D92+E92)-(B92+C92))*24),"")</f>
        <v/>
      </c>
      <c r="I92" s="16" t="str">
        <f aca="false">IFERROR(IF(OR(A92="",F92="",G92=""),"",IF(VLOOKUP(A92,'Reel Log'!$A:$B,2,FALSE())=1,"N/A",IF(VLOOKUP(A92,'Reel Log'!$A:$B,2,FALSE())=6,"N/A",IF(AND(F92="&lt;0.5 mm",VLOOKUP(A92,'Reel Log'!$A:$B,2,FALSE())=2),"N/A",IF(AND(F92="&lt;0.5 mm",TEXT(VLOOKUP(A92,'Reel Log'!$A:$B,2,FALSE()),"@")="2a"),"N/A",IF(AND(F92="&lt;0.5 mm",VLOOKUP(A92,'Reel Log'!$A:$B,2,FALSE())=3),"N/A",IF(AND(F92="&lt;0.5 mm",VLOOKUP(A92,'Reel Log'!$A:$B,2,FALSE())=4),"N/A",IF(AND(F92="&lt;0.5 mm",VLOOKUP(A92,'Reel Log'!$A:$B,2,FALSE())=5),"N/A",IF(AND(F92="&lt;0.5 mm",TEXT(VLOOKUP(A92,'Reel Log'!$A:$B,2,FALSE()),"@")="5a"),"N/A",IF(AND(F92="0.5-0.8 mm",VLOOKUP(A92,'Reel Log'!$A:$B,2,FALSE())=2),"N/A",IF(AND(F92="0.5-0.8 mm",TEXT(VLOOKUP(A92,'Reel Log'!$A:$B,2,FALSE()),"@")="2a"),IF(G92=125,4,IF(G92=90,15,IF(G92=60,50,IF(G92=40,96,"?")))),IF(AND(F92="0.5-0.8 mm",VLOOKUP(A92,'Reel Log'!$A:$B,2,FALSE())=3),IF(G92=125,4,IF(G92=90,15,IF(G92=60,50,IF(G92=40,96,"?")))),IF(AND(F92="0.5-0.8 mm",VLOOKUP(A92,'Reel Log'!$A:$B,2,FALSE())=4),IF(G92=125,4,IF(G92=90,16,IF(G92=60,50,IF(G92=40,96,"?")))),IF(AND(F92="0.5-0.8 mm",VLOOKUP(A92,'Reel Log'!$A:$B,2,FALSE())=5),IF(G92=125,4,IF(G92=90,16,IF(G92=60,50,IF(G92=40,96,"?")))),IF(AND(F92="0.5-0.8 mm",TEXT(VLOOKUP(A92,'Reel Log'!$A:$B,2,FALSE()),"@")="5a"),IF(G92=125,4,IF(G92=90,16,IF(G92=60,50,IF(G92=40,96,"?")))),IF(AND(F92="0.8-1.4 mm",VLOOKUP(A92,'Reel Log'!$A:$B,2,FALSE())=2),"N/A",IF(AND(F92="0.8-1.4 mm",TEXT(VLOOKUP(A92,'Reel Log'!$A:$B,2,FALSE()),"@")="2a"),IF(G92=125,8,IF(G92=90,25,IF(G92=60,100,IF(G92=40,192,"?")))),IF(AND(F92="0.8-1.4 mm",VLOOKUP(A92,'Reel Log'!$A:$B,2,FALSE())=3),IF(G92=125,8,IF(G92=90,25,IF(G92=60,100,IF(G92=40,192,"?")))),IF(AND(F92="0.8-1.4 mm",VLOOKUP(A92,'Reel Log'!$A:$B,2,FALSE())=4),IF(G92=125,9,IF(G92=90,27,IF(G92=60,113,IF(G92=40,240,"?")))),IF(AND(F92="0.8-1.4 mm",VLOOKUP(A92,'Reel Log'!$A:$B,2,FALSE())=5),IF(G92=125,10,IF(G92=90,28,IF(G92=60,126,IF(G92=40,264,"?")))),IF(AND(F92="0.8-1.4 mm",TEXT(VLOOKUP(A92,'Reel Log'!$A:$B,2,FALSE()),"@")="5a"),IF(G92=125,11,IF(G92=90,30,IF(G92=60,138,IF(G92=40,288,"?")))),IF(AND(F92="1.4-2.0 mm",VLOOKUP(A92,'Reel Log'!$A:$B,2,FALSE())=2),IF(G92=125,18,IF(G92=90,65,IF(G92=60,226,IF(G92=40,600,"?")))),IF(AND(F92="1.4-2.0 mm",TEXT(VLOOKUP(A92,'Reel Log'!$A:$B,2,FALSE()),"@")="2a"),IF(G92=125,21,IF(G92=90,72,IF(G92=60,264,IF(G92=40,696,"?")))),IF(AND(F92="1.4-2.0 mm",VLOOKUP(A92,'Reel Log'!$A:$B,2,FALSE())=3),IF(G92=125,27,IF(G92=90,96,IF(G92=60,339,IF(G92=40,888,"?")))),IF(AND(F92="1.4-2.0 mm",VLOOKUP(A92,'Reel Log'!$A:$B,2,FALSE())=4),IF(G92=125,34,IF(G92=90,120,IF(G92=60,427,IF(G92=40,1128,"?")))),IF(AND(F92="1.4-2.0 mm",VLOOKUP(A92,'Reel Log'!$A:$B,2,FALSE())=5),IF(G92=125,40,IF(G92=90,144,IF(G92=60,502,IF(G92=40,1368,"?")))),IF(AND(F92="1.4-2.0 mm",TEXT(VLOOKUP(A92,'Reel Log'!$A:$B,2,FALSE()),"@")="5a"),IF(G92=125,48,IF(G92=90,192,IF(G92=60,603,IF(G92=40,1896,"?")))),IF(AND(F92="&gt;2.0 mm",VLOOKUP(A92,'Reel Log'!$A:$B,2,FALSE())=2),IF(G92=125,48,IF(G92=90,240,IF(G92=60,603,IF(G92=40,1896,"?")))),IF(AND(F92="&gt;2.0 mm",TEXT(VLOOKUP(A92,'Reel Log'!$A:$B,2,FALSE()),"@")="2a"),IF(G92=125,48,IF(G92=90,240,IF(G92=60,603,IF(G92=40,1896,"?")))),IF(AND(F92="&gt;2.0 mm",VLOOKUP(A92,'Reel Log'!$A:$B,2,FALSE())=3),IF(G92=125,48,IF(G92=90,240,IF(G92=60,603,IF(G92=40,1896,"?")))),IF(AND(F92="&gt;2.0 mm",VLOOKUP(A92,'Reel Log'!$A:$B,2,FALSE())=4),IF(G92=125,48,IF(G92=90,240,IF(G92=60,603,IF(G92=40,1896,"?")))),IF(AND(F92="&gt;2.0 mm",VLOOKUP(A92,'Reel Log'!$A:$B,2,FALSE())=5),IF(G92=125,48,IF(G92=90,240,IF(G92=60,603,IF(G92=40,1896,"?")))),IF(AND(F92="&gt;2.0 mm",TEXT(VLOOKUP(A92,'Reel Log'!$A:$B,2,FALSE()),"@")="5a"),IF(G92=125,48,IF(G92=90,240,IF(G92=60,603,IF(G92=40,1896,"?")))),"?"))))))))))))))))))))))))))))))))),"")</f>
        <v/>
      </c>
      <c r="J92" s="16" t="str">
        <f aca="false">IFERROR(IF(A92="","",IF(OR(I92="",I92="?"),"", IF(I92="N/A",IF(A92="","",IF(VLOOKUP(A92,'Reel Log'!$A:$B,2,FALSE())=1,99999,IF(VLOOKUP(A92,'Reel Log'!$A:$B,2,FALSE())=2,672,IF(TEXT(VLOOKUP(A92,'Reel Log'!$A:$B,2,FALSE()),"@")="2a",336,IF(VLOOKUP(A92,'Reel Log'!$A:$B,2,FALSE())=3,168,IF(VLOOKUP(A92,'Reel Log'!$A:$B,2,FALSE())=4,72,IF(VLOOKUP(A92,'Reel Log'!$A:$B,2,FALSE())=5,48,IF(TEXT(VLOOKUP(A92,'Reel Log'!$A:$B,2,FALSE()),"@")="5a",24,0)))))))),IF(ISNUMBER(H92),IF(H92&gt;=I92,IF(A92="","",IF(VLOOKUP(A92,'Reel Log'!$A:$B,2,FALSE())=1,99999,IF(VLOOKUP(A92,'Reel Log'!$A:$B,2,FALSE())=2,672,IF(TEXT(VLOOKUP(A92,'Reel Log'!$A:$B,2,FALSE()),"@")="2a",336,IF(VLOOKUP(A92,'Reel Log'!$A:$B,2,FALSE())=3,168,IF(VLOOKUP(A92,'Reel Log'!$A:$B,2,FALSE())=4,72,IF(VLOOKUP(A92,'Reel Log'!$A:$B,2,FALSE())=5,48,IF(TEXT(VLOOKUP(A92,'Reel Log'!$A:$B,2,FALSE()),"@")="5a",24,0)))))))),0),"")))),"")</f>
        <v/>
      </c>
      <c r="K92" s="38"/>
      <c r="L92" s="38"/>
    </row>
    <row r="93" customFormat="false" ht="15" hidden="false" customHeight="false" outlineLevel="0" collapsed="false">
      <c r="A93" s="38"/>
      <c r="B93" s="43"/>
      <c r="C93" s="44"/>
      <c r="D93" s="43"/>
      <c r="E93" s="44"/>
      <c r="F93" s="38"/>
      <c r="G93" s="38"/>
      <c r="H93" s="17" t="str">
        <f aca="false">IFERROR(IF(OR(B93="",C93="",D93="",E93=""),"",((D93+E93)-(B93+C93))*24),"")</f>
        <v/>
      </c>
      <c r="I93" s="16" t="str">
        <f aca="false">IFERROR(IF(OR(A93="",F93="",G93=""),"",IF(VLOOKUP(A93,'Reel Log'!$A:$B,2,FALSE())=1,"N/A",IF(VLOOKUP(A93,'Reel Log'!$A:$B,2,FALSE())=6,"N/A",IF(AND(F93="&lt;0.5 mm",VLOOKUP(A93,'Reel Log'!$A:$B,2,FALSE())=2),"N/A",IF(AND(F93="&lt;0.5 mm",TEXT(VLOOKUP(A93,'Reel Log'!$A:$B,2,FALSE()),"@")="2a"),"N/A",IF(AND(F93="&lt;0.5 mm",VLOOKUP(A93,'Reel Log'!$A:$B,2,FALSE())=3),"N/A",IF(AND(F93="&lt;0.5 mm",VLOOKUP(A93,'Reel Log'!$A:$B,2,FALSE())=4),"N/A",IF(AND(F93="&lt;0.5 mm",VLOOKUP(A93,'Reel Log'!$A:$B,2,FALSE())=5),"N/A",IF(AND(F93="&lt;0.5 mm",TEXT(VLOOKUP(A93,'Reel Log'!$A:$B,2,FALSE()),"@")="5a"),"N/A",IF(AND(F93="0.5-0.8 mm",VLOOKUP(A93,'Reel Log'!$A:$B,2,FALSE())=2),"N/A",IF(AND(F93="0.5-0.8 mm",TEXT(VLOOKUP(A93,'Reel Log'!$A:$B,2,FALSE()),"@")="2a"),IF(G93=125,4,IF(G93=90,15,IF(G93=60,50,IF(G93=40,96,"?")))),IF(AND(F93="0.5-0.8 mm",VLOOKUP(A93,'Reel Log'!$A:$B,2,FALSE())=3),IF(G93=125,4,IF(G93=90,15,IF(G93=60,50,IF(G93=40,96,"?")))),IF(AND(F93="0.5-0.8 mm",VLOOKUP(A93,'Reel Log'!$A:$B,2,FALSE())=4),IF(G93=125,4,IF(G93=90,16,IF(G93=60,50,IF(G93=40,96,"?")))),IF(AND(F93="0.5-0.8 mm",VLOOKUP(A93,'Reel Log'!$A:$B,2,FALSE())=5),IF(G93=125,4,IF(G93=90,16,IF(G93=60,50,IF(G93=40,96,"?")))),IF(AND(F93="0.5-0.8 mm",TEXT(VLOOKUP(A93,'Reel Log'!$A:$B,2,FALSE()),"@")="5a"),IF(G93=125,4,IF(G93=90,16,IF(G93=60,50,IF(G93=40,96,"?")))),IF(AND(F93="0.8-1.4 mm",VLOOKUP(A93,'Reel Log'!$A:$B,2,FALSE())=2),"N/A",IF(AND(F93="0.8-1.4 mm",TEXT(VLOOKUP(A93,'Reel Log'!$A:$B,2,FALSE()),"@")="2a"),IF(G93=125,8,IF(G93=90,25,IF(G93=60,100,IF(G93=40,192,"?")))),IF(AND(F93="0.8-1.4 mm",VLOOKUP(A93,'Reel Log'!$A:$B,2,FALSE())=3),IF(G93=125,8,IF(G93=90,25,IF(G93=60,100,IF(G93=40,192,"?")))),IF(AND(F93="0.8-1.4 mm",VLOOKUP(A93,'Reel Log'!$A:$B,2,FALSE())=4),IF(G93=125,9,IF(G93=90,27,IF(G93=60,113,IF(G93=40,240,"?")))),IF(AND(F93="0.8-1.4 mm",VLOOKUP(A93,'Reel Log'!$A:$B,2,FALSE())=5),IF(G93=125,10,IF(G93=90,28,IF(G93=60,126,IF(G93=40,264,"?")))),IF(AND(F93="0.8-1.4 mm",TEXT(VLOOKUP(A93,'Reel Log'!$A:$B,2,FALSE()),"@")="5a"),IF(G93=125,11,IF(G93=90,30,IF(G93=60,138,IF(G93=40,288,"?")))),IF(AND(F93="1.4-2.0 mm",VLOOKUP(A93,'Reel Log'!$A:$B,2,FALSE())=2),IF(G93=125,18,IF(G93=90,65,IF(G93=60,226,IF(G93=40,600,"?")))),IF(AND(F93="1.4-2.0 mm",TEXT(VLOOKUP(A93,'Reel Log'!$A:$B,2,FALSE()),"@")="2a"),IF(G93=125,21,IF(G93=90,72,IF(G93=60,264,IF(G93=40,696,"?")))),IF(AND(F93="1.4-2.0 mm",VLOOKUP(A93,'Reel Log'!$A:$B,2,FALSE())=3),IF(G93=125,27,IF(G93=90,96,IF(G93=60,339,IF(G93=40,888,"?")))),IF(AND(F93="1.4-2.0 mm",VLOOKUP(A93,'Reel Log'!$A:$B,2,FALSE())=4),IF(G93=125,34,IF(G93=90,120,IF(G93=60,427,IF(G93=40,1128,"?")))),IF(AND(F93="1.4-2.0 mm",VLOOKUP(A93,'Reel Log'!$A:$B,2,FALSE())=5),IF(G93=125,40,IF(G93=90,144,IF(G93=60,502,IF(G93=40,1368,"?")))),IF(AND(F93="1.4-2.0 mm",TEXT(VLOOKUP(A93,'Reel Log'!$A:$B,2,FALSE()),"@")="5a"),IF(G93=125,48,IF(G93=90,192,IF(G93=60,603,IF(G93=40,1896,"?")))),IF(AND(F93="&gt;2.0 mm",VLOOKUP(A93,'Reel Log'!$A:$B,2,FALSE())=2),IF(G93=125,48,IF(G93=90,240,IF(G93=60,603,IF(G93=40,1896,"?")))),IF(AND(F93="&gt;2.0 mm",TEXT(VLOOKUP(A93,'Reel Log'!$A:$B,2,FALSE()),"@")="2a"),IF(G93=125,48,IF(G93=90,240,IF(G93=60,603,IF(G93=40,1896,"?")))),IF(AND(F93="&gt;2.0 mm",VLOOKUP(A93,'Reel Log'!$A:$B,2,FALSE())=3),IF(G93=125,48,IF(G93=90,240,IF(G93=60,603,IF(G93=40,1896,"?")))),IF(AND(F93="&gt;2.0 mm",VLOOKUP(A93,'Reel Log'!$A:$B,2,FALSE())=4),IF(G93=125,48,IF(G93=90,240,IF(G93=60,603,IF(G93=40,1896,"?")))),IF(AND(F93="&gt;2.0 mm",VLOOKUP(A93,'Reel Log'!$A:$B,2,FALSE())=5),IF(G93=125,48,IF(G93=90,240,IF(G93=60,603,IF(G93=40,1896,"?")))),IF(AND(F93="&gt;2.0 mm",TEXT(VLOOKUP(A93,'Reel Log'!$A:$B,2,FALSE()),"@")="5a"),IF(G93=125,48,IF(G93=90,240,IF(G93=60,603,IF(G93=40,1896,"?")))),"?"))))))))))))))))))))))))))))))))),"")</f>
        <v/>
      </c>
      <c r="J93" s="16" t="str">
        <f aca="false">IFERROR(IF(A93="","",IF(OR(I93="",I93="?"),"", IF(I93="N/A",IF(A93="","",IF(VLOOKUP(A93,'Reel Log'!$A:$B,2,FALSE())=1,99999,IF(VLOOKUP(A93,'Reel Log'!$A:$B,2,FALSE())=2,672,IF(TEXT(VLOOKUP(A93,'Reel Log'!$A:$B,2,FALSE()),"@")="2a",336,IF(VLOOKUP(A93,'Reel Log'!$A:$B,2,FALSE())=3,168,IF(VLOOKUP(A93,'Reel Log'!$A:$B,2,FALSE())=4,72,IF(VLOOKUP(A93,'Reel Log'!$A:$B,2,FALSE())=5,48,IF(TEXT(VLOOKUP(A93,'Reel Log'!$A:$B,2,FALSE()),"@")="5a",24,0)))))))),IF(ISNUMBER(H93),IF(H93&gt;=I93,IF(A93="","",IF(VLOOKUP(A93,'Reel Log'!$A:$B,2,FALSE())=1,99999,IF(VLOOKUP(A93,'Reel Log'!$A:$B,2,FALSE())=2,672,IF(TEXT(VLOOKUP(A93,'Reel Log'!$A:$B,2,FALSE()),"@")="2a",336,IF(VLOOKUP(A93,'Reel Log'!$A:$B,2,FALSE())=3,168,IF(VLOOKUP(A93,'Reel Log'!$A:$B,2,FALSE())=4,72,IF(VLOOKUP(A93,'Reel Log'!$A:$B,2,FALSE())=5,48,IF(TEXT(VLOOKUP(A93,'Reel Log'!$A:$B,2,FALSE()),"@")="5a",24,0)))))))),0),"")))),"")</f>
        <v/>
      </c>
      <c r="K93" s="38"/>
      <c r="L93" s="38"/>
    </row>
    <row r="94" customFormat="false" ht="15" hidden="false" customHeight="false" outlineLevel="0" collapsed="false">
      <c r="A94" s="38"/>
      <c r="B94" s="43"/>
      <c r="C94" s="44"/>
      <c r="D94" s="43"/>
      <c r="E94" s="44"/>
      <c r="F94" s="38"/>
      <c r="G94" s="38"/>
      <c r="H94" s="17" t="str">
        <f aca="false">IFERROR(IF(OR(B94="",C94="",D94="",E94=""),"",((D94+E94)-(B94+C94))*24),"")</f>
        <v/>
      </c>
      <c r="I94" s="16" t="str">
        <f aca="false">IFERROR(IF(OR(A94="",F94="",G94=""),"",IF(VLOOKUP(A94,'Reel Log'!$A:$B,2,FALSE())=1,"N/A",IF(VLOOKUP(A94,'Reel Log'!$A:$B,2,FALSE())=6,"N/A",IF(AND(F94="&lt;0.5 mm",VLOOKUP(A94,'Reel Log'!$A:$B,2,FALSE())=2),"N/A",IF(AND(F94="&lt;0.5 mm",TEXT(VLOOKUP(A94,'Reel Log'!$A:$B,2,FALSE()),"@")="2a"),"N/A",IF(AND(F94="&lt;0.5 mm",VLOOKUP(A94,'Reel Log'!$A:$B,2,FALSE())=3),"N/A",IF(AND(F94="&lt;0.5 mm",VLOOKUP(A94,'Reel Log'!$A:$B,2,FALSE())=4),"N/A",IF(AND(F94="&lt;0.5 mm",VLOOKUP(A94,'Reel Log'!$A:$B,2,FALSE())=5),"N/A",IF(AND(F94="&lt;0.5 mm",TEXT(VLOOKUP(A94,'Reel Log'!$A:$B,2,FALSE()),"@")="5a"),"N/A",IF(AND(F94="0.5-0.8 mm",VLOOKUP(A94,'Reel Log'!$A:$B,2,FALSE())=2),"N/A",IF(AND(F94="0.5-0.8 mm",TEXT(VLOOKUP(A94,'Reel Log'!$A:$B,2,FALSE()),"@")="2a"),IF(G94=125,4,IF(G94=90,15,IF(G94=60,50,IF(G94=40,96,"?")))),IF(AND(F94="0.5-0.8 mm",VLOOKUP(A94,'Reel Log'!$A:$B,2,FALSE())=3),IF(G94=125,4,IF(G94=90,15,IF(G94=60,50,IF(G94=40,96,"?")))),IF(AND(F94="0.5-0.8 mm",VLOOKUP(A94,'Reel Log'!$A:$B,2,FALSE())=4),IF(G94=125,4,IF(G94=90,16,IF(G94=60,50,IF(G94=40,96,"?")))),IF(AND(F94="0.5-0.8 mm",VLOOKUP(A94,'Reel Log'!$A:$B,2,FALSE())=5),IF(G94=125,4,IF(G94=90,16,IF(G94=60,50,IF(G94=40,96,"?")))),IF(AND(F94="0.5-0.8 mm",TEXT(VLOOKUP(A94,'Reel Log'!$A:$B,2,FALSE()),"@")="5a"),IF(G94=125,4,IF(G94=90,16,IF(G94=60,50,IF(G94=40,96,"?")))),IF(AND(F94="0.8-1.4 mm",VLOOKUP(A94,'Reel Log'!$A:$B,2,FALSE())=2),"N/A",IF(AND(F94="0.8-1.4 mm",TEXT(VLOOKUP(A94,'Reel Log'!$A:$B,2,FALSE()),"@")="2a"),IF(G94=125,8,IF(G94=90,25,IF(G94=60,100,IF(G94=40,192,"?")))),IF(AND(F94="0.8-1.4 mm",VLOOKUP(A94,'Reel Log'!$A:$B,2,FALSE())=3),IF(G94=125,8,IF(G94=90,25,IF(G94=60,100,IF(G94=40,192,"?")))),IF(AND(F94="0.8-1.4 mm",VLOOKUP(A94,'Reel Log'!$A:$B,2,FALSE())=4),IF(G94=125,9,IF(G94=90,27,IF(G94=60,113,IF(G94=40,240,"?")))),IF(AND(F94="0.8-1.4 mm",VLOOKUP(A94,'Reel Log'!$A:$B,2,FALSE())=5),IF(G94=125,10,IF(G94=90,28,IF(G94=60,126,IF(G94=40,264,"?")))),IF(AND(F94="0.8-1.4 mm",TEXT(VLOOKUP(A94,'Reel Log'!$A:$B,2,FALSE()),"@")="5a"),IF(G94=125,11,IF(G94=90,30,IF(G94=60,138,IF(G94=40,288,"?")))),IF(AND(F94="1.4-2.0 mm",VLOOKUP(A94,'Reel Log'!$A:$B,2,FALSE())=2),IF(G94=125,18,IF(G94=90,65,IF(G94=60,226,IF(G94=40,600,"?")))),IF(AND(F94="1.4-2.0 mm",TEXT(VLOOKUP(A94,'Reel Log'!$A:$B,2,FALSE()),"@")="2a"),IF(G94=125,21,IF(G94=90,72,IF(G94=60,264,IF(G94=40,696,"?")))),IF(AND(F94="1.4-2.0 mm",VLOOKUP(A94,'Reel Log'!$A:$B,2,FALSE())=3),IF(G94=125,27,IF(G94=90,96,IF(G94=60,339,IF(G94=40,888,"?")))),IF(AND(F94="1.4-2.0 mm",VLOOKUP(A94,'Reel Log'!$A:$B,2,FALSE())=4),IF(G94=125,34,IF(G94=90,120,IF(G94=60,427,IF(G94=40,1128,"?")))),IF(AND(F94="1.4-2.0 mm",VLOOKUP(A94,'Reel Log'!$A:$B,2,FALSE())=5),IF(G94=125,40,IF(G94=90,144,IF(G94=60,502,IF(G94=40,1368,"?")))),IF(AND(F94="1.4-2.0 mm",TEXT(VLOOKUP(A94,'Reel Log'!$A:$B,2,FALSE()),"@")="5a"),IF(G94=125,48,IF(G94=90,192,IF(G94=60,603,IF(G94=40,1896,"?")))),IF(AND(F94="&gt;2.0 mm",VLOOKUP(A94,'Reel Log'!$A:$B,2,FALSE())=2),IF(G94=125,48,IF(G94=90,240,IF(G94=60,603,IF(G94=40,1896,"?")))),IF(AND(F94="&gt;2.0 mm",TEXT(VLOOKUP(A94,'Reel Log'!$A:$B,2,FALSE()),"@")="2a"),IF(G94=125,48,IF(G94=90,240,IF(G94=60,603,IF(G94=40,1896,"?")))),IF(AND(F94="&gt;2.0 mm",VLOOKUP(A94,'Reel Log'!$A:$B,2,FALSE())=3),IF(G94=125,48,IF(G94=90,240,IF(G94=60,603,IF(G94=40,1896,"?")))),IF(AND(F94="&gt;2.0 mm",VLOOKUP(A94,'Reel Log'!$A:$B,2,FALSE())=4),IF(G94=125,48,IF(G94=90,240,IF(G94=60,603,IF(G94=40,1896,"?")))),IF(AND(F94="&gt;2.0 mm",VLOOKUP(A94,'Reel Log'!$A:$B,2,FALSE())=5),IF(G94=125,48,IF(G94=90,240,IF(G94=60,603,IF(G94=40,1896,"?")))),IF(AND(F94="&gt;2.0 mm",TEXT(VLOOKUP(A94,'Reel Log'!$A:$B,2,FALSE()),"@")="5a"),IF(G94=125,48,IF(G94=90,240,IF(G94=60,603,IF(G94=40,1896,"?")))),"?"))))))))))))))))))))))))))))))))),"")</f>
        <v/>
      </c>
      <c r="J94" s="16" t="str">
        <f aca="false">IFERROR(IF(A94="","",IF(OR(I94="",I94="?"),"", IF(I94="N/A",IF(A94="","",IF(VLOOKUP(A94,'Reel Log'!$A:$B,2,FALSE())=1,99999,IF(VLOOKUP(A94,'Reel Log'!$A:$B,2,FALSE())=2,672,IF(TEXT(VLOOKUP(A94,'Reel Log'!$A:$B,2,FALSE()),"@")="2a",336,IF(VLOOKUP(A94,'Reel Log'!$A:$B,2,FALSE())=3,168,IF(VLOOKUP(A94,'Reel Log'!$A:$B,2,FALSE())=4,72,IF(VLOOKUP(A94,'Reel Log'!$A:$B,2,FALSE())=5,48,IF(TEXT(VLOOKUP(A94,'Reel Log'!$A:$B,2,FALSE()),"@")="5a",24,0)))))))),IF(ISNUMBER(H94),IF(H94&gt;=I94,IF(A94="","",IF(VLOOKUP(A94,'Reel Log'!$A:$B,2,FALSE())=1,99999,IF(VLOOKUP(A94,'Reel Log'!$A:$B,2,FALSE())=2,672,IF(TEXT(VLOOKUP(A94,'Reel Log'!$A:$B,2,FALSE()),"@")="2a",336,IF(VLOOKUP(A94,'Reel Log'!$A:$B,2,FALSE())=3,168,IF(VLOOKUP(A94,'Reel Log'!$A:$B,2,FALSE())=4,72,IF(VLOOKUP(A94,'Reel Log'!$A:$B,2,FALSE())=5,48,IF(TEXT(VLOOKUP(A94,'Reel Log'!$A:$B,2,FALSE()),"@")="5a",24,0)))))))),0),"")))),"")</f>
        <v/>
      </c>
      <c r="K94" s="38"/>
      <c r="L94" s="38"/>
    </row>
    <row r="95" customFormat="false" ht="15" hidden="false" customHeight="false" outlineLevel="0" collapsed="false">
      <c r="A95" s="38"/>
      <c r="B95" s="43"/>
      <c r="C95" s="44"/>
      <c r="D95" s="43"/>
      <c r="E95" s="44"/>
      <c r="F95" s="38"/>
      <c r="G95" s="38"/>
      <c r="H95" s="17" t="str">
        <f aca="false">IFERROR(IF(OR(B95="",C95="",D95="",E95=""),"",((D95+E95)-(B95+C95))*24),"")</f>
        <v/>
      </c>
      <c r="I95" s="16" t="str">
        <f aca="false">IFERROR(IF(OR(A95="",F95="",G95=""),"",IF(VLOOKUP(A95,'Reel Log'!$A:$B,2,FALSE())=1,"N/A",IF(VLOOKUP(A95,'Reel Log'!$A:$B,2,FALSE())=6,"N/A",IF(AND(F95="&lt;0.5 mm",VLOOKUP(A95,'Reel Log'!$A:$B,2,FALSE())=2),"N/A",IF(AND(F95="&lt;0.5 mm",TEXT(VLOOKUP(A95,'Reel Log'!$A:$B,2,FALSE()),"@")="2a"),"N/A",IF(AND(F95="&lt;0.5 mm",VLOOKUP(A95,'Reel Log'!$A:$B,2,FALSE())=3),"N/A",IF(AND(F95="&lt;0.5 mm",VLOOKUP(A95,'Reel Log'!$A:$B,2,FALSE())=4),"N/A",IF(AND(F95="&lt;0.5 mm",VLOOKUP(A95,'Reel Log'!$A:$B,2,FALSE())=5),"N/A",IF(AND(F95="&lt;0.5 mm",TEXT(VLOOKUP(A95,'Reel Log'!$A:$B,2,FALSE()),"@")="5a"),"N/A",IF(AND(F95="0.5-0.8 mm",VLOOKUP(A95,'Reel Log'!$A:$B,2,FALSE())=2),"N/A",IF(AND(F95="0.5-0.8 mm",TEXT(VLOOKUP(A95,'Reel Log'!$A:$B,2,FALSE()),"@")="2a"),IF(G95=125,4,IF(G95=90,15,IF(G95=60,50,IF(G95=40,96,"?")))),IF(AND(F95="0.5-0.8 mm",VLOOKUP(A95,'Reel Log'!$A:$B,2,FALSE())=3),IF(G95=125,4,IF(G95=90,15,IF(G95=60,50,IF(G95=40,96,"?")))),IF(AND(F95="0.5-0.8 mm",VLOOKUP(A95,'Reel Log'!$A:$B,2,FALSE())=4),IF(G95=125,4,IF(G95=90,16,IF(G95=60,50,IF(G95=40,96,"?")))),IF(AND(F95="0.5-0.8 mm",VLOOKUP(A95,'Reel Log'!$A:$B,2,FALSE())=5),IF(G95=125,4,IF(G95=90,16,IF(G95=60,50,IF(G95=40,96,"?")))),IF(AND(F95="0.5-0.8 mm",TEXT(VLOOKUP(A95,'Reel Log'!$A:$B,2,FALSE()),"@")="5a"),IF(G95=125,4,IF(G95=90,16,IF(G95=60,50,IF(G95=40,96,"?")))),IF(AND(F95="0.8-1.4 mm",VLOOKUP(A95,'Reel Log'!$A:$B,2,FALSE())=2),"N/A",IF(AND(F95="0.8-1.4 mm",TEXT(VLOOKUP(A95,'Reel Log'!$A:$B,2,FALSE()),"@")="2a"),IF(G95=125,8,IF(G95=90,25,IF(G95=60,100,IF(G95=40,192,"?")))),IF(AND(F95="0.8-1.4 mm",VLOOKUP(A95,'Reel Log'!$A:$B,2,FALSE())=3),IF(G95=125,8,IF(G95=90,25,IF(G95=60,100,IF(G95=40,192,"?")))),IF(AND(F95="0.8-1.4 mm",VLOOKUP(A95,'Reel Log'!$A:$B,2,FALSE())=4),IF(G95=125,9,IF(G95=90,27,IF(G95=60,113,IF(G95=40,240,"?")))),IF(AND(F95="0.8-1.4 mm",VLOOKUP(A95,'Reel Log'!$A:$B,2,FALSE())=5),IF(G95=125,10,IF(G95=90,28,IF(G95=60,126,IF(G95=40,264,"?")))),IF(AND(F95="0.8-1.4 mm",TEXT(VLOOKUP(A95,'Reel Log'!$A:$B,2,FALSE()),"@")="5a"),IF(G95=125,11,IF(G95=90,30,IF(G95=60,138,IF(G95=40,288,"?")))),IF(AND(F95="1.4-2.0 mm",VLOOKUP(A95,'Reel Log'!$A:$B,2,FALSE())=2),IF(G95=125,18,IF(G95=90,65,IF(G95=60,226,IF(G95=40,600,"?")))),IF(AND(F95="1.4-2.0 mm",TEXT(VLOOKUP(A95,'Reel Log'!$A:$B,2,FALSE()),"@")="2a"),IF(G95=125,21,IF(G95=90,72,IF(G95=60,264,IF(G95=40,696,"?")))),IF(AND(F95="1.4-2.0 mm",VLOOKUP(A95,'Reel Log'!$A:$B,2,FALSE())=3),IF(G95=125,27,IF(G95=90,96,IF(G95=60,339,IF(G95=40,888,"?")))),IF(AND(F95="1.4-2.0 mm",VLOOKUP(A95,'Reel Log'!$A:$B,2,FALSE())=4),IF(G95=125,34,IF(G95=90,120,IF(G95=60,427,IF(G95=40,1128,"?")))),IF(AND(F95="1.4-2.0 mm",VLOOKUP(A95,'Reel Log'!$A:$B,2,FALSE())=5),IF(G95=125,40,IF(G95=90,144,IF(G95=60,502,IF(G95=40,1368,"?")))),IF(AND(F95="1.4-2.0 mm",TEXT(VLOOKUP(A95,'Reel Log'!$A:$B,2,FALSE()),"@")="5a"),IF(G95=125,48,IF(G95=90,192,IF(G95=60,603,IF(G95=40,1896,"?")))),IF(AND(F95="&gt;2.0 mm",VLOOKUP(A95,'Reel Log'!$A:$B,2,FALSE())=2),IF(G95=125,48,IF(G95=90,240,IF(G95=60,603,IF(G95=40,1896,"?")))),IF(AND(F95="&gt;2.0 mm",TEXT(VLOOKUP(A95,'Reel Log'!$A:$B,2,FALSE()),"@")="2a"),IF(G95=125,48,IF(G95=90,240,IF(G95=60,603,IF(G95=40,1896,"?")))),IF(AND(F95="&gt;2.0 mm",VLOOKUP(A95,'Reel Log'!$A:$B,2,FALSE())=3),IF(G95=125,48,IF(G95=90,240,IF(G95=60,603,IF(G95=40,1896,"?")))),IF(AND(F95="&gt;2.0 mm",VLOOKUP(A95,'Reel Log'!$A:$B,2,FALSE())=4),IF(G95=125,48,IF(G95=90,240,IF(G95=60,603,IF(G95=40,1896,"?")))),IF(AND(F95="&gt;2.0 mm",VLOOKUP(A95,'Reel Log'!$A:$B,2,FALSE())=5),IF(G95=125,48,IF(G95=90,240,IF(G95=60,603,IF(G95=40,1896,"?")))),IF(AND(F95="&gt;2.0 mm",TEXT(VLOOKUP(A95,'Reel Log'!$A:$B,2,FALSE()),"@")="5a"),IF(G95=125,48,IF(G95=90,240,IF(G95=60,603,IF(G95=40,1896,"?")))),"?"))))))))))))))))))))))))))))))))),"")</f>
        <v/>
      </c>
      <c r="J95" s="16" t="str">
        <f aca="false">IFERROR(IF(A95="","",IF(OR(I95="",I95="?"),"", IF(I95="N/A",IF(A95="","",IF(VLOOKUP(A95,'Reel Log'!$A:$B,2,FALSE())=1,99999,IF(VLOOKUP(A95,'Reel Log'!$A:$B,2,FALSE())=2,672,IF(TEXT(VLOOKUP(A95,'Reel Log'!$A:$B,2,FALSE()),"@")="2a",336,IF(VLOOKUP(A95,'Reel Log'!$A:$B,2,FALSE())=3,168,IF(VLOOKUP(A95,'Reel Log'!$A:$B,2,FALSE())=4,72,IF(VLOOKUP(A95,'Reel Log'!$A:$B,2,FALSE())=5,48,IF(TEXT(VLOOKUP(A95,'Reel Log'!$A:$B,2,FALSE()),"@")="5a",24,0)))))))),IF(ISNUMBER(H95),IF(H95&gt;=I95,IF(A95="","",IF(VLOOKUP(A95,'Reel Log'!$A:$B,2,FALSE())=1,99999,IF(VLOOKUP(A95,'Reel Log'!$A:$B,2,FALSE())=2,672,IF(TEXT(VLOOKUP(A95,'Reel Log'!$A:$B,2,FALSE()),"@")="2a",336,IF(VLOOKUP(A95,'Reel Log'!$A:$B,2,FALSE())=3,168,IF(VLOOKUP(A95,'Reel Log'!$A:$B,2,FALSE())=4,72,IF(VLOOKUP(A95,'Reel Log'!$A:$B,2,FALSE())=5,48,IF(TEXT(VLOOKUP(A95,'Reel Log'!$A:$B,2,FALSE()),"@")="5a",24,0)))))))),0),"")))),"")</f>
        <v/>
      </c>
      <c r="K95" s="38"/>
      <c r="L95" s="38"/>
    </row>
    <row r="96" customFormat="false" ht="15" hidden="false" customHeight="false" outlineLevel="0" collapsed="false">
      <c r="A96" s="38"/>
      <c r="B96" s="43"/>
      <c r="C96" s="44"/>
      <c r="D96" s="43"/>
      <c r="E96" s="44"/>
      <c r="F96" s="38"/>
      <c r="G96" s="38"/>
      <c r="H96" s="17" t="str">
        <f aca="false">IFERROR(IF(OR(B96="",C96="",D96="",E96=""),"",((D96+E96)-(B96+C96))*24),"")</f>
        <v/>
      </c>
      <c r="I96" s="16" t="str">
        <f aca="false">IFERROR(IF(OR(A96="",F96="",G96=""),"",IF(VLOOKUP(A96,'Reel Log'!$A:$B,2,FALSE())=1,"N/A",IF(VLOOKUP(A96,'Reel Log'!$A:$B,2,FALSE())=6,"N/A",IF(AND(F96="&lt;0.5 mm",VLOOKUP(A96,'Reel Log'!$A:$B,2,FALSE())=2),"N/A",IF(AND(F96="&lt;0.5 mm",TEXT(VLOOKUP(A96,'Reel Log'!$A:$B,2,FALSE()),"@")="2a"),"N/A",IF(AND(F96="&lt;0.5 mm",VLOOKUP(A96,'Reel Log'!$A:$B,2,FALSE())=3),"N/A",IF(AND(F96="&lt;0.5 mm",VLOOKUP(A96,'Reel Log'!$A:$B,2,FALSE())=4),"N/A",IF(AND(F96="&lt;0.5 mm",VLOOKUP(A96,'Reel Log'!$A:$B,2,FALSE())=5),"N/A",IF(AND(F96="&lt;0.5 mm",TEXT(VLOOKUP(A96,'Reel Log'!$A:$B,2,FALSE()),"@")="5a"),"N/A",IF(AND(F96="0.5-0.8 mm",VLOOKUP(A96,'Reel Log'!$A:$B,2,FALSE())=2),"N/A",IF(AND(F96="0.5-0.8 mm",TEXT(VLOOKUP(A96,'Reel Log'!$A:$B,2,FALSE()),"@")="2a"),IF(G96=125,4,IF(G96=90,15,IF(G96=60,50,IF(G96=40,96,"?")))),IF(AND(F96="0.5-0.8 mm",VLOOKUP(A96,'Reel Log'!$A:$B,2,FALSE())=3),IF(G96=125,4,IF(G96=90,15,IF(G96=60,50,IF(G96=40,96,"?")))),IF(AND(F96="0.5-0.8 mm",VLOOKUP(A96,'Reel Log'!$A:$B,2,FALSE())=4),IF(G96=125,4,IF(G96=90,16,IF(G96=60,50,IF(G96=40,96,"?")))),IF(AND(F96="0.5-0.8 mm",VLOOKUP(A96,'Reel Log'!$A:$B,2,FALSE())=5),IF(G96=125,4,IF(G96=90,16,IF(G96=60,50,IF(G96=40,96,"?")))),IF(AND(F96="0.5-0.8 mm",TEXT(VLOOKUP(A96,'Reel Log'!$A:$B,2,FALSE()),"@")="5a"),IF(G96=125,4,IF(G96=90,16,IF(G96=60,50,IF(G96=40,96,"?")))),IF(AND(F96="0.8-1.4 mm",VLOOKUP(A96,'Reel Log'!$A:$B,2,FALSE())=2),"N/A",IF(AND(F96="0.8-1.4 mm",TEXT(VLOOKUP(A96,'Reel Log'!$A:$B,2,FALSE()),"@")="2a"),IF(G96=125,8,IF(G96=90,25,IF(G96=60,100,IF(G96=40,192,"?")))),IF(AND(F96="0.8-1.4 mm",VLOOKUP(A96,'Reel Log'!$A:$B,2,FALSE())=3),IF(G96=125,8,IF(G96=90,25,IF(G96=60,100,IF(G96=40,192,"?")))),IF(AND(F96="0.8-1.4 mm",VLOOKUP(A96,'Reel Log'!$A:$B,2,FALSE())=4),IF(G96=125,9,IF(G96=90,27,IF(G96=60,113,IF(G96=40,240,"?")))),IF(AND(F96="0.8-1.4 mm",VLOOKUP(A96,'Reel Log'!$A:$B,2,FALSE())=5),IF(G96=125,10,IF(G96=90,28,IF(G96=60,126,IF(G96=40,264,"?")))),IF(AND(F96="0.8-1.4 mm",TEXT(VLOOKUP(A96,'Reel Log'!$A:$B,2,FALSE()),"@")="5a"),IF(G96=125,11,IF(G96=90,30,IF(G96=60,138,IF(G96=40,288,"?")))),IF(AND(F96="1.4-2.0 mm",VLOOKUP(A96,'Reel Log'!$A:$B,2,FALSE())=2),IF(G96=125,18,IF(G96=90,65,IF(G96=60,226,IF(G96=40,600,"?")))),IF(AND(F96="1.4-2.0 mm",TEXT(VLOOKUP(A96,'Reel Log'!$A:$B,2,FALSE()),"@")="2a"),IF(G96=125,21,IF(G96=90,72,IF(G96=60,264,IF(G96=40,696,"?")))),IF(AND(F96="1.4-2.0 mm",VLOOKUP(A96,'Reel Log'!$A:$B,2,FALSE())=3),IF(G96=125,27,IF(G96=90,96,IF(G96=60,339,IF(G96=40,888,"?")))),IF(AND(F96="1.4-2.0 mm",VLOOKUP(A96,'Reel Log'!$A:$B,2,FALSE())=4),IF(G96=125,34,IF(G96=90,120,IF(G96=60,427,IF(G96=40,1128,"?")))),IF(AND(F96="1.4-2.0 mm",VLOOKUP(A96,'Reel Log'!$A:$B,2,FALSE())=5),IF(G96=125,40,IF(G96=90,144,IF(G96=60,502,IF(G96=40,1368,"?")))),IF(AND(F96="1.4-2.0 mm",TEXT(VLOOKUP(A96,'Reel Log'!$A:$B,2,FALSE()),"@")="5a"),IF(G96=125,48,IF(G96=90,192,IF(G96=60,603,IF(G96=40,1896,"?")))),IF(AND(F96="&gt;2.0 mm",VLOOKUP(A96,'Reel Log'!$A:$B,2,FALSE())=2),IF(G96=125,48,IF(G96=90,240,IF(G96=60,603,IF(G96=40,1896,"?")))),IF(AND(F96="&gt;2.0 mm",TEXT(VLOOKUP(A96,'Reel Log'!$A:$B,2,FALSE()),"@")="2a"),IF(G96=125,48,IF(G96=90,240,IF(G96=60,603,IF(G96=40,1896,"?")))),IF(AND(F96="&gt;2.0 mm",VLOOKUP(A96,'Reel Log'!$A:$B,2,FALSE())=3),IF(G96=125,48,IF(G96=90,240,IF(G96=60,603,IF(G96=40,1896,"?")))),IF(AND(F96="&gt;2.0 mm",VLOOKUP(A96,'Reel Log'!$A:$B,2,FALSE())=4),IF(G96=125,48,IF(G96=90,240,IF(G96=60,603,IF(G96=40,1896,"?")))),IF(AND(F96="&gt;2.0 mm",VLOOKUP(A96,'Reel Log'!$A:$B,2,FALSE())=5),IF(G96=125,48,IF(G96=90,240,IF(G96=60,603,IF(G96=40,1896,"?")))),IF(AND(F96="&gt;2.0 mm",TEXT(VLOOKUP(A96,'Reel Log'!$A:$B,2,FALSE()),"@")="5a"),IF(G96=125,48,IF(G96=90,240,IF(G96=60,603,IF(G96=40,1896,"?")))),"?"))))))))))))))))))))))))))))))))),"")</f>
        <v/>
      </c>
      <c r="J96" s="16" t="str">
        <f aca="false">IFERROR(IF(A96="","",IF(OR(I96="",I96="?"),"", IF(I96="N/A",IF(A96="","",IF(VLOOKUP(A96,'Reel Log'!$A:$B,2,FALSE())=1,99999,IF(VLOOKUP(A96,'Reel Log'!$A:$B,2,FALSE())=2,672,IF(TEXT(VLOOKUP(A96,'Reel Log'!$A:$B,2,FALSE()),"@")="2a",336,IF(VLOOKUP(A96,'Reel Log'!$A:$B,2,FALSE())=3,168,IF(VLOOKUP(A96,'Reel Log'!$A:$B,2,FALSE())=4,72,IF(VLOOKUP(A96,'Reel Log'!$A:$B,2,FALSE())=5,48,IF(TEXT(VLOOKUP(A96,'Reel Log'!$A:$B,2,FALSE()),"@")="5a",24,0)))))))),IF(ISNUMBER(H96),IF(H96&gt;=I96,IF(A96="","",IF(VLOOKUP(A96,'Reel Log'!$A:$B,2,FALSE())=1,99999,IF(VLOOKUP(A96,'Reel Log'!$A:$B,2,FALSE())=2,672,IF(TEXT(VLOOKUP(A96,'Reel Log'!$A:$B,2,FALSE()),"@")="2a",336,IF(VLOOKUP(A96,'Reel Log'!$A:$B,2,FALSE())=3,168,IF(VLOOKUP(A96,'Reel Log'!$A:$B,2,FALSE())=4,72,IF(VLOOKUP(A96,'Reel Log'!$A:$B,2,FALSE())=5,48,IF(TEXT(VLOOKUP(A96,'Reel Log'!$A:$B,2,FALSE()),"@")="5a",24,0)))))))),0),"")))),"")</f>
        <v/>
      </c>
      <c r="K96" s="38"/>
      <c r="L96" s="38"/>
    </row>
    <row r="97" customFormat="false" ht="15" hidden="false" customHeight="false" outlineLevel="0" collapsed="false">
      <c r="A97" s="38"/>
      <c r="B97" s="43"/>
      <c r="C97" s="44"/>
      <c r="D97" s="43"/>
      <c r="E97" s="44"/>
      <c r="F97" s="38"/>
      <c r="G97" s="38"/>
      <c r="H97" s="17" t="str">
        <f aca="false">IFERROR(IF(OR(B97="",C97="",D97="",E97=""),"",((D97+E97)-(B97+C97))*24),"")</f>
        <v/>
      </c>
      <c r="I97" s="16" t="str">
        <f aca="false">IFERROR(IF(OR(A97="",F97="",G97=""),"",IF(VLOOKUP(A97,'Reel Log'!$A:$B,2,FALSE())=1,"N/A",IF(VLOOKUP(A97,'Reel Log'!$A:$B,2,FALSE())=6,"N/A",IF(AND(F97="&lt;0.5 mm",VLOOKUP(A97,'Reel Log'!$A:$B,2,FALSE())=2),"N/A",IF(AND(F97="&lt;0.5 mm",TEXT(VLOOKUP(A97,'Reel Log'!$A:$B,2,FALSE()),"@")="2a"),"N/A",IF(AND(F97="&lt;0.5 mm",VLOOKUP(A97,'Reel Log'!$A:$B,2,FALSE())=3),"N/A",IF(AND(F97="&lt;0.5 mm",VLOOKUP(A97,'Reel Log'!$A:$B,2,FALSE())=4),"N/A",IF(AND(F97="&lt;0.5 mm",VLOOKUP(A97,'Reel Log'!$A:$B,2,FALSE())=5),"N/A",IF(AND(F97="&lt;0.5 mm",TEXT(VLOOKUP(A97,'Reel Log'!$A:$B,2,FALSE()),"@")="5a"),"N/A",IF(AND(F97="0.5-0.8 mm",VLOOKUP(A97,'Reel Log'!$A:$B,2,FALSE())=2),"N/A",IF(AND(F97="0.5-0.8 mm",TEXT(VLOOKUP(A97,'Reel Log'!$A:$B,2,FALSE()),"@")="2a"),IF(G97=125,4,IF(G97=90,15,IF(G97=60,50,IF(G97=40,96,"?")))),IF(AND(F97="0.5-0.8 mm",VLOOKUP(A97,'Reel Log'!$A:$B,2,FALSE())=3),IF(G97=125,4,IF(G97=90,15,IF(G97=60,50,IF(G97=40,96,"?")))),IF(AND(F97="0.5-0.8 mm",VLOOKUP(A97,'Reel Log'!$A:$B,2,FALSE())=4),IF(G97=125,4,IF(G97=90,16,IF(G97=60,50,IF(G97=40,96,"?")))),IF(AND(F97="0.5-0.8 mm",VLOOKUP(A97,'Reel Log'!$A:$B,2,FALSE())=5),IF(G97=125,4,IF(G97=90,16,IF(G97=60,50,IF(G97=40,96,"?")))),IF(AND(F97="0.5-0.8 mm",TEXT(VLOOKUP(A97,'Reel Log'!$A:$B,2,FALSE()),"@")="5a"),IF(G97=125,4,IF(G97=90,16,IF(G97=60,50,IF(G97=40,96,"?")))),IF(AND(F97="0.8-1.4 mm",VLOOKUP(A97,'Reel Log'!$A:$B,2,FALSE())=2),"N/A",IF(AND(F97="0.8-1.4 mm",TEXT(VLOOKUP(A97,'Reel Log'!$A:$B,2,FALSE()),"@")="2a"),IF(G97=125,8,IF(G97=90,25,IF(G97=60,100,IF(G97=40,192,"?")))),IF(AND(F97="0.8-1.4 mm",VLOOKUP(A97,'Reel Log'!$A:$B,2,FALSE())=3),IF(G97=125,8,IF(G97=90,25,IF(G97=60,100,IF(G97=40,192,"?")))),IF(AND(F97="0.8-1.4 mm",VLOOKUP(A97,'Reel Log'!$A:$B,2,FALSE())=4),IF(G97=125,9,IF(G97=90,27,IF(G97=60,113,IF(G97=40,240,"?")))),IF(AND(F97="0.8-1.4 mm",VLOOKUP(A97,'Reel Log'!$A:$B,2,FALSE())=5),IF(G97=125,10,IF(G97=90,28,IF(G97=60,126,IF(G97=40,264,"?")))),IF(AND(F97="0.8-1.4 mm",TEXT(VLOOKUP(A97,'Reel Log'!$A:$B,2,FALSE()),"@")="5a"),IF(G97=125,11,IF(G97=90,30,IF(G97=60,138,IF(G97=40,288,"?")))),IF(AND(F97="1.4-2.0 mm",VLOOKUP(A97,'Reel Log'!$A:$B,2,FALSE())=2),IF(G97=125,18,IF(G97=90,65,IF(G97=60,226,IF(G97=40,600,"?")))),IF(AND(F97="1.4-2.0 mm",TEXT(VLOOKUP(A97,'Reel Log'!$A:$B,2,FALSE()),"@")="2a"),IF(G97=125,21,IF(G97=90,72,IF(G97=60,264,IF(G97=40,696,"?")))),IF(AND(F97="1.4-2.0 mm",VLOOKUP(A97,'Reel Log'!$A:$B,2,FALSE())=3),IF(G97=125,27,IF(G97=90,96,IF(G97=60,339,IF(G97=40,888,"?")))),IF(AND(F97="1.4-2.0 mm",VLOOKUP(A97,'Reel Log'!$A:$B,2,FALSE())=4),IF(G97=125,34,IF(G97=90,120,IF(G97=60,427,IF(G97=40,1128,"?")))),IF(AND(F97="1.4-2.0 mm",VLOOKUP(A97,'Reel Log'!$A:$B,2,FALSE())=5),IF(G97=125,40,IF(G97=90,144,IF(G97=60,502,IF(G97=40,1368,"?")))),IF(AND(F97="1.4-2.0 mm",TEXT(VLOOKUP(A97,'Reel Log'!$A:$B,2,FALSE()),"@")="5a"),IF(G97=125,48,IF(G97=90,192,IF(G97=60,603,IF(G97=40,1896,"?")))),IF(AND(F97="&gt;2.0 mm",VLOOKUP(A97,'Reel Log'!$A:$B,2,FALSE())=2),IF(G97=125,48,IF(G97=90,240,IF(G97=60,603,IF(G97=40,1896,"?")))),IF(AND(F97="&gt;2.0 mm",TEXT(VLOOKUP(A97,'Reel Log'!$A:$B,2,FALSE()),"@")="2a"),IF(G97=125,48,IF(G97=90,240,IF(G97=60,603,IF(G97=40,1896,"?")))),IF(AND(F97="&gt;2.0 mm",VLOOKUP(A97,'Reel Log'!$A:$B,2,FALSE())=3),IF(G97=125,48,IF(G97=90,240,IF(G97=60,603,IF(G97=40,1896,"?")))),IF(AND(F97="&gt;2.0 mm",VLOOKUP(A97,'Reel Log'!$A:$B,2,FALSE())=4),IF(G97=125,48,IF(G97=90,240,IF(G97=60,603,IF(G97=40,1896,"?")))),IF(AND(F97="&gt;2.0 mm",VLOOKUP(A97,'Reel Log'!$A:$B,2,FALSE())=5),IF(G97=125,48,IF(G97=90,240,IF(G97=60,603,IF(G97=40,1896,"?")))),IF(AND(F97="&gt;2.0 mm",TEXT(VLOOKUP(A97,'Reel Log'!$A:$B,2,FALSE()),"@")="5a"),IF(G97=125,48,IF(G97=90,240,IF(G97=60,603,IF(G97=40,1896,"?")))),"?"))))))))))))))))))))))))))))))))),"")</f>
        <v/>
      </c>
      <c r="J97" s="16" t="str">
        <f aca="false">IFERROR(IF(A97="","",IF(OR(I97="",I97="?"),"", IF(I97="N/A",IF(A97="","",IF(VLOOKUP(A97,'Reel Log'!$A:$B,2,FALSE())=1,99999,IF(VLOOKUP(A97,'Reel Log'!$A:$B,2,FALSE())=2,672,IF(TEXT(VLOOKUP(A97,'Reel Log'!$A:$B,2,FALSE()),"@")="2a",336,IF(VLOOKUP(A97,'Reel Log'!$A:$B,2,FALSE())=3,168,IF(VLOOKUP(A97,'Reel Log'!$A:$B,2,FALSE())=4,72,IF(VLOOKUP(A97,'Reel Log'!$A:$B,2,FALSE())=5,48,IF(TEXT(VLOOKUP(A97,'Reel Log'!$A:$B,2,FALSE()),"@")="5a",24,0)))))))),IF(ISNUMBER(H97),IF(H97&gt;=I97,IF(A97="","",IF(VLOOKUP(A97,'Reel Log'!$A:$B,2,FALSE())=1,99999,IF(VLOOKUP(A97,'Reel Log'!$A:$B,2,FALSE())=2,672,IF(TEXT(VLOOKUP(A97,'Reel Log'!$A:$B,2,FALSE()),"@")="2a",336,IF(VLOOKUP(A97,'Reel Log'!$A:$B,2,FALSE())=3,168,IF(VLOOKUP(A97,'Reel Log'!$A:$B,2,FALSE())=4,72,IF(VLOOKUP(A97,'Reel Log'!$A:$B,2,FALSE())=5,48,IF(TEXT(VLOOKUP(A97,'Reel Log'!$A:$B,2,FALSE()),"@")="5a",24,0)))))))),0),"")))),"")</f>
        <v/>
      </c>
      <c r="K97" s="38"/>
      <c r="L97" s="38"/>
    </row>
    <row r="98" customFormat="false" ht="15" hidden="false" customHeight="false" outlineLevel="0" collapsed="false">
      <c r="A98" s="38"/>
      <c r="B98" s="43"/>
      <c r="C98" s="44"/>
      <c r="D98" s="43"/>
      <c r="E98" s="44"/>
      <c r="F98" s="38"/>
      <c r="G98" s="38"/>
      <c r="H98" s="17" t="str">
        <f aca="false">IFERROR(IF(OR(B98="",C98="",D98="",E98=""),"",((D98+E98)-(B98+C98))*24),"")</f>
        <v/>
      </c>
      <c r="I98" s="16" t="str">
        <f aca="false">IFERROR(IF(OR(A98="",F98="",G98=""),"",IF(VLOOKUP(A98,'Reel Log'!$A:$B,2,FALSE())=1,"N/A",IF(VLOOKUP(A98,'Reel Log'!$A:$B,2,FALSE())=6,"N/A",IF(AND(F98="&lt;0.5 mm",VLOOKUP(A98,'Reel Log'!$A:$B,2,FALSE())=2),"N/A",IF(AND(F98="&lt;0.5 mm",TEXT(VLOOKUP(A98,'Reel Log'!$A:$B,2,FALSE()),"@")="2a"),"N/A",IF(AND(F98="&lt;0.5 mm",VLOOKUP(A98,'Reel Log'!$A:$B,2,FALSE())=3),"N/A",IF(AND(F98="&lt;0.5 mm",VLOOKUP(A98,'Reel Log'!$A:$B,2,FALSE())=4),"N/A",IF(AND(F98="&lt;0.5 mm",VLOOKUP(A98,'Reel Log'!$A:$B,2,FALSE())=5),"N/A",IF(AND(F98="&lt;0.5 mm",TEXT(VLOOKUP(A98,'Reel Log'!$A:$B,2,FALSE()),"@")="5a"),"N/A",IF(AND(F98="0.5-0.8 mm",VLOOKUP(A98,'Reel Log'!$A:$B,2,FALSE())=2),"N/A",IF(AND(F98="0.5-0.8 mm",TEXT(VLOOKUP(A98,'Reel Log'!$A:$B,2,FALSE()),"@")="2a"),IF(G98=125,4,IF(G98=90,15,IF(G98=60,50,IF(G98=40,96,"?")))),IF(AND(F98="0.5-0.8 mm",VLOOKUP(A98,'Reel Log'!$A:$B,2,FALSE())=3),IF(G98=125,4,IF(G98=90,15,IF(G98=60,50,IF(G98=40,96,"?")))),IF(AND(F98="0.5-0.8 mm",VLOOKUP(A98,'Reel Log'!$A:$B,2,FALSE())=4),IF(G98=125,4,IF(G98=90,16,IF(G98=60,50,IF(G98=40,96,"?")))),IF(AND(F98="0.5-0.8 mm",VLOOKUP(A98,'Reel Log'!$A:$B,2,FALSE())=5),IF(G98=125,4,IF(G98=90,16,IF(G98=60,50,IF(G98=40,96,"?")))),IF(AND(F98="0.5-0.8 mm",TEXT(VLOOKUP(A98,'Reel Log'!$A:$B,2,FALSE()),"@")="5a"),IF(G98=125,4,IF(G98=90,16,IF(G98=60,50,IF(G98=40,96,"?")))),IF(AND(F98="0.8-1.4 mm",VLOOKUP(A98,'Reel Log'!$A:$B,2,FALSE())=2),"N/A",IF(AND(F98="0.8-1.4 mm",TEXT(VLOOKUP(A98,'Reel Log'!$A:$B,2,FALSE()),"@")="2a"),IF(G98=125,8,IF(G98=90,25,IF(G98=60,100,IF(G98=40,192,"?")))),IF(AND(F98="0.8-1.4 mm",VLOOKUP(A98,'Reel Log'!$A:$B,2,FALSE())=3),IF(G98=125,8,IF(G98=90,25,IF(G98=60,100,IF(G98=40,192,"?")))),IF(AND(F98="0.8-1.4 mm",VLOOKUP(A98,'Reel Log'!$A:$B,2,FALSE())=4),IF(G98=125,9,IF(G98=90,27,IF(G98=60,113,IF(G98=40,240,"?")))),IF(AND(F98="0.8-1.4 mm",VLOOKUP(A98,'Reel Log'!$A:$B,2,FALSE())=5),IF(G98=125,10,IF(G98=90,28,IF(G98=60,126,IF(G98=40,264,"?")))),IF(AND(F98="0.8-1.4 mm",TEXT(VLOOKUP(A98,'Reel Log'!$A:$B,2,FALSE()),"@")="5a"),IF(G98=125,11,IF(G98=90,30,IF(G98=60,138,IF(G98=40,288,"?")))),IF(AND(F98="1.4-2.0 mm",VLOOKUP(A98,'Reel Log'!$A:$B,2,FALSE())=2),IF(G98=125,18,IF(G98=90,65,IF(G98=60,226,IF(G98=40,600,"?")))),IF(AND(F98="1.4-2.0 mm",TEXT(VLOOKUP(A98,'Reel Log'!$A:$B,2,FALSE()),"@")="2a"),IF(G98=125,21,IF(G98=90,72,IF(G98=60,264,IF(G98=40,696,"?")))),IF(AND(F98="1.4-2.0 mm",VLOOKUP(A98,'Reel Log'!$A:$B,2,FALSE())=3),IF(G98=125,27,IF(G98=90,96,IF(G98=60,339,IF(G98=40,888,"?")))),IF(AND(F98="1.4-2.0 mm",VLOOKUP(A98,'Reel Log'!$A:$B,2,FALSE())=4),IF(G98=125,34,IF(G98=90,120,IF(G98=60,427,IF(G98=40,1128,"?")))),IF(AND(F98="1.4-2.0 mm",VLOOKUP(A98,'Reel Log'!$A:$B,2,FALSE())=5),IF(G98=125,40,IF(G98=90,144,IF(G98=60,502,IF(G98=40,1368,"?")))),IF(AND(F98="1.4-2.0 mm",TEXT(VLOOKUP(A98,'Reel Log'!$A:$B,2,FALSE()),"@")="5a"),IF(G98=125,48,IF(G98=90,192,IF(G98=60,603,IF(G98=40,1896,"?")))),IF(AND(F98="&gt;2.0 mm",VLOOKUP(A98,'Reel Log'!$A:$B,2,FALSE())=2),IF(G98=125,48,IF(G98=90,240,IF(G98=60,603,IF(G98=40,1896,"?")))),IF(AND(F98="&gt;2.0 mm",TEXT(VLOOKUP(A98,'Reel Log'!$A:$B,2,FALSE()),"@")="2a"),IF(G98=125,48,IF(G98=90,240,IF(G98=60,603,IF(G98=40,1896,"?")))),IF(AND(F98="&gt;2.0 mm",VLOOKUP(A98,'Reel Log'!$A:$B,2,FALSE())=3),IF(G98=125,48,IF(G98=90,240,IF(G98=60,603,IF(G98=40,1896,"?")))),IF(AND(F98="&gt;2.0 mm",VLOOKUP(A98,'Reel Log'!$A:$B,2,FALSE())=4),IF(G98=125,48,IF(G98=90,240,IF(G98=60,603,IF(G98=40,1896,"?")))),IF(AND(F98="&gt;2.0 mm",VLOOKUP(A98,'Reel Log'!$A:$B,2,FALSE())=5),IF(G98=125,48,IF(G98=90,240,IF(G98=60,603,IF(G98=40,1896,"?")))),IF(AND(F98="&gt;2.0 mm",TEXT(VLOOKUP(A98,'Reel Log'!$A:$B,2,FALSE()),"@")="5a"),IF(G98=125,48,IF(G98=90,240,IF(G98=60,603,IF(G98=40,1896,"?")))),"?"))))))))))))))))))))))))))))))))),"")</f>
        <v/>
      </c>
      <c r="J98" s="16" t="str">
        <f aca="false">IFERROR(IF(A98="","",IF(OR(I98="",I98="?"),"", IF(I98="N/A",IF(A98="","",IF(VLOOKUP(A98,'Reel Log'!$A:$B,2,FALSE())=1,99999,IF(VLOOKUP(A98,'Reel Log'!$A:$B,2,FALSE())=2,672,IF(TEXT(VLOOKUP(A98,'Reel Log'!$A:$B,2,FALSE()),"@")="2a",336,IF(VLOOKUP(A98,'Reel Log'!$A:$B,2,FALSE())=3,168,IF(VLOOKUP(A98,'Reel Log'!$A:$B,2,FALSE())=4,72,IF(VLOOKUP(A98,'Reel Log'!$A:$B,2,FALSE())=5,48,IF(TEXT(VLOOKUP(A98,'Reel Log'!$A:$B,2,FALSE()),"@")="5a",24,0)))))))),IF(ISNUMBER(H98),IF(H98&gt;=I98,IF(A98="","",IF(VLOOKUP(A98,'Reel Log'!$A:$B,2,FALSE())=1,99999,IF(VLOOKUP(A98,'Reel Log'!$A:$B,2,FALSE())=2,672,IF(TEXT(VLOOKUP(A98,'Reel Log'!$A:$B,2,FALSE()),"@")="2a",336,IF(VLOOKUP(A98,'Reel Log'!$A:$B,2,FALSE())=3,168,IF(VLOOKUP(A98,'Reel Log'!$A:$B,2,FALSE())=4,72,IF(VLOOKUP(A98,'Reel Log'!$A:$B,2,FALSE())=5,48,IF(TEXT(VLOOKUP(A98,'Reel Log'!$A:$B,2,FALSE()),"@")="5a",24,0)))))))),0),"")))),"")</f>
        <v/>
      </c>
      <c r="K98" s="38"/>
      <c r="L98" s="38"/>
    </row>
    <row r="99" customFormat="false" ht="15" hidden="false" customHeight="false" outlineLevel="0" collapsed="false">
      <c r="A99" s="38"/>
      <c r="B99" s="43"/>
      <c r="C99" s="44"/>
      <c r="D99" s="43"/>
      <c r="E99" s="44"/>
      <c r="F99" s="38"/>
      <c r="G99" s="38"/>
      <c r="H99" s="17" t="str">
        <f aca="false">IFERROR(IF(OR(B99="",C99="",D99="",E99=""),"",((D99+E99)-(B99+C99))*24),"")</f>
        <v/>
      </c>
      <c r="I99" s="16" t="str">
        <f aca="false">IFERROR(IF(OR(A99="",F99="",G99=""),"",IF(VLOOKUP(A99,'Reel Log'!$A:$B,2,FALSE())=1,"N/A",IF(VLOOKUP(A99,'Reel Log'!$A:$B,2,FALSE())=6,"N/A",IF(AND(F99="&lt;0.5 mm",VLOOKUP(A99,'Reel Log'!$A:$B,2,FALSE())=2),"N/A",IF(AND(F99="&lt;0.5 mm",TEXT(VLOOKUP(A99,'Reel Log'!$A:$B,2,FALSE()),"@")="2a"),"N/A",IF(AND(F99="&lt;0.5 mm",VLOOKUP(A99,'Reel Log'!$A:$B,2,FALSE())=3),"N/A",IF(AND(F99="&lt;0.5 mm",VLOOKUP(A99,'Reel Log'!$A:$B,2,FALSE())=4),"N/A",IF(AND(F99="&lt;0.5 mm",VLOOKUP(A99,'Reel Log'!$A:$B,2,FALSE())=5),"N/A",IF(AND(F99="&lt;0.5 mm",TEXT(VLOOKUP(A99,'Reel Log'!$A:$B,2,FALSE()),"@")="5a"),"N/A",IF(AND(F99="0.5-0.8 mm",VLOOKUP(A99,'Reel Log'!$A:$B,2,FALSE())=2),"N/A",IF(AND(F99="0.5-0.8 mm",TEXT(VLOOKUP(A99,'Reel Log'!$A:$B,2,FALSE()),"@")="2a"),IF(G99=125,4,IF(G99=90,15,IF(G99=60,50,IF(G99=40,96,"?")))),IF(AND(F99="0.5-0.8 mm",VLOOKUP(A99,'Reel Log'!$A:$B,2,FALSE())=3),IF(G99=125,4,IF(G99=90,15,IF(G99=60,50,IF(G99=40,96,"?")))),IF(AND(F99="0.5-0.8 mm",VLOOKUP(A99,'Reel Log'!$A:$B,2,FALSE())=4),IF(G99=125,4,IF(G99=90,16,IF(G99=60,50,IF(G99=40,96,"?")))),IF(AND(F99="0.5-0.8 mm",VLOOKUP(A99,'Reel Log'!$A:$B,2,FALSE())=5),IF(G99=125,4,IF(G99=90,16,IF(G99=60,50,IF(G99=40,96,"?")))),IF(AND(F99="0.5-0.8 mm",TEXT(VLOOKUP(A99,'Reel Log'!$A:$B,2,FALSE()),"@")="5a"),IF(G99=125,4,IF(G99=90,16,IF(G99=60,50,IF(G99=40,96,"?")))),IF(AND(F99="0.8-1.4 mm",VLOOKUP(A99,'Reel Log'!$A:$B,2,FALSE())=2),"N/A",IF(AND(F99="0.8-1.4 mm",TEXT(VLOOKUP(A99,'Reel Log'!$A:$B,2,FALSE()),"@")="2a"),IF(G99=125,8,IF(G99=90,25,IF(G99=60,100,IF(G99=40,192,"?")))),IF(AND(F99="0.8-1.4 mm",VLOOKUP(A99,'Reel Log'!$A:$B,2,FALSE())=3),IF(G99=125,8,IF(G99=90,25,IF(G99=60,100,IF(G99=40,192,"?")))),IF(AND(F99="0.8-1.4 mm",VLOOKUP(A99,'Reel Log'!$A:$B,2,FALSE())=4),IF(G99=125,9,IF(G99=90,27,IF(G99=60,113,IF(G99=40,240,"?")))),IF(AND(F99="0.8-1.4 mm",VLOOKUP(A99,'Reel Log'!$A:$B,2,FALSE())=5),IF(G99=125,10,IF(G99=90,28,IF(G99=60,126,IF(G99=40,264,"?")))),IF(AND(F99="0.8-1.4 mm",TEXT(VLOOKUP(A99,'Reel Log'!$A:$B,2,FALSE()),"@")="5a"),IF(G99=125,11,IF(G99=90,30,IF(G99=60,138,IF(G99=40,288,"?")))),IF(AND(F99="1.4-2.0 mm",VLOOKUP(A99,'Reel Log'!$A:$B,2,FALSE())=2),IF(G99=125,18,IF(G99=90,65,IF(G99=60,226,IF(G99=40,600,"?")))),IF(AND(F99="1.4-2.0 mm",TEXT(VLOOKUP(A99,'Reel Log'!$A:$B,2,FALSE()),"@")="2a"),IF(G99=125,21,IF(G99=90,72,IF(G99=60,264,IF(G99=40,696,"?")))),IF(AND(F99="1.4-2.0 mm",VLOOKUP(A99,'Reel Log'!$A:$B,2,FALSE())=3),IF(G99=125,27,IF(G99=90,96,IF(G99=60,339,IF(G99=40,888,"?")))),IF(AND(F99="1.4-2.0 mm",VLOOKUP(A99,'Reel Log'!$A:$B,2,FALSE())=4),IF(G99=125,34,IF(G99=90,120,IF(G99=60,427,IF(G99=40,1128,"?")))),IF(AND(F99="1.4-2.0 mm",VLOOKUP(A99,'Reel Log'!$A:$B,2,FALSE())=5),IF(G99=125,40,IF(G99=90,144,IF(G99=60,502,IF(G99=40,1368,"?")))),IF(AND(F99="1.4-2.0 mm",TEXT(VLOOKUP(A99,'Reel Log'!$A:$B,2,FALSE()),"@")="5a"),IF(G99=125,48,IF(G99=90,192,IF(G99=60,603,IF(G99=40,1896,"?")))),IF(AND(F99="&gt;2.0 mm",VLOOKUP(A99,'Reel Log'!$A:$B,2,FALSE())=2),IF(G99=125,48,IF(G99=90,240,IF(G99=60,603,IF(G99=40,1896,"?")))),IF(AND(F99="&gt;2.0 mm",TEXT(VLOOKUP(A99,'Reel Log'!$A:$B,2,FALSE()),"@")="2a"),IF(G99=125,48,IF(G99=90,240,IF(G99=60,603,IF(G99=40,1896,"?")))),IF(AND(F99="&gt;2.0 mm",VLOOKUP(A99,'Reel Log'!$A:$B,2,FALSE())=3),IF(G99=125,48,IF(G99=90,240,IF(G99=60,603,IF(G99=40,1896,"?")))),IF(AND(F99="&gt;2.0 mm",VLOOKUP(A99,'Reel Log'!$A:$B,2,FALSE())=4),IF(G99=125,48,IF(G99=90,240,IF(G99=60,603,IF(G99=40,1896,"?")))),IF(AND(F99="&gt;2.0 mm",VLOOKUP(A99,'Reel Log'!$A:$B,2,FALSE())=5),IF(G99=125,48,IF(G99=90,240,IF(G99=60,603,IF(G99=40,1896,"?")))),IF(AND(F99="&gt;2.0 mm",TEXT(VLOOKUP(A99,'Reel Log'!$A:$B,2,FALSE()),"@")="5a"),IF(G99=125,48,IF(G99=90,240,IF(G99=60,603,IF(G99=40,1896,"?")))),"?"))))))))))))))))))))))))))))))))),"")</f>
        <v/>
      </c>
      <c r="J99" s="16" t="str">
        <f aca="false">IFERROR(IF(A99="","",IF(OR(I99="",I99="?"),"", IF(I99="N/A",IF(A99="","",IF(VLOOKUP(A99,'Reel Log'!$A:$B,2,FALSE())=1,99999,IF(VLOOKUP(A99,'Reel Log'!$A:$B,2,FALSE())=2,672,IF(TEXT(VLOOKUP(A99,'Reel Log'!$A:$B,2,FALSE()),"@")="2a",336,IF(VLOOKUP(A99,'Reel Log'!$A:$B,2,FALSE())=3,168,IF(VLOOKUP(A99,'Reel Log'!$A:$B,2,FALSE())=4,72,IF(VLOOKUP(A99,'Reel Log'!$A:$B,2,FALSE())=5,48,IF(TEXT(VLOOKUP(A99,'Reel Log'!$A:$B,2,FALSE()),"@")="5a",24,0)))))))),IF(ISNUMBER(H99),IF(H99&gt;=I99,IF(A99="","",IF(VLOOKUP(A99,'Reel Log'!$A:$B,2,FALSE())=1,99999,IF(VLOOKUP(A99,'Reel Log'!$A:$B,2,FALSE())=2,672,IF(TEXT(VLOOKUP(A99,'Reel Log'!$A:$B,2,FALSE()),"@")="2a",336,IF(VLOOKUP(A99,'Reel Log'!$A:$B,2,FALSE())=3,168,IF(VLOOKUP(A99,'Reel Log'!$A:$B,2,FALSE())=4,72,IF(VLOOKUP(A99,'Reel Log'!$A:$B,2,FALSE())=5,48,IF(TEXT(VLOOKUP(A99,'Reel Log'!$A:$B,2,FALSE()),"@")="5a",24,0)))))))),0),"")))),"")</f>
        <v/>
      </c>
      <c r="K99" s="38"/>
      <c r="L99" s="38"/>
    </row>
    <row r="100" customFormat="false" ht="15" hidden="false" customHeight="false" outlineLevel="0" collapsed="false">
      <c r="A100" s="38"/>
      <c r="B100" s="43"/>
      <c r="C100" s="44"/>
      <c r="D100" s="43"/>
      <c r="E100" s="44"/>
      <c r="F100" s="38"/>
      <c r="G100" s="38"/>
      <c r="H100" s="17" t="str">
        <f aca="false">IFERROR(IF(OR(B100="",C100="",D100="",E100=""),"",((D100+E100)-(B100+C100))*24),"")</f>
        <v/>
      </c>
      <c r="I100" s="16" t="str">
        <f aca="false">IFERROR(IF(OR(A100="",F100="",G100=""),"",IF(VLOOKUP(A100,'Reel Log'!$A:$B,2,FALSE())=1,"N/A",IF(VLOOKUP(A100,'Reel Log'!$A:$B,2,FALSE())=6,"N/A",IF(AND(F100="&lt;0.5 mm",VLOOKUP(A100,'Reel Log'!$A:$B,2,FALSE())=2),"N/A",IF(AND(F100="&lt;0.5 mm",TEXT(VLOOKUP(A100,'Reel Log'!$A:$B,2,FALSE()),"@")="2a"),"N/A",IF(AND(F100="&lt;0.5 mm",VLOOKUP(A100,'Reel Log'!$A:$B,2,FALSE())=3),"N/A",IF(AND(F100="&lt;0.5 mm",VLOOKUP(A100,'Reel Log'!$A:$B,2,FALSE())=4),"N/A",IF(AND(F100="&lt;0.5 mm",VLOOKUP(A100,'Reel Log'!$A:$B,2,FALSE())=5),"N/A",IF(AND(F100="&lt;0.5 mm",TEXT(VLOOKUP(A100,'Reel Log'!$A:$B,2,FALSE()),"@")="5a"),"N/A",IF(AND(F100="0.5-0.8 mm",VLOOKUP(A100,'Reel Log'!$A:$B,2,FALSE())=2),"N/A",IF(AND(F100="0.5-0.8 mm",TEXT(VLOOKUP(A100,'Reel Log'!$A:$B,2,FALSE()),"@")="2a"),IF(G100=125,4,IF(G100=90,15,IF(G100=60,50,IF(G100=40,96,"?")))),IF(AND(F100="0.5-0.8 mm",VLOOKUP(A100,'Reel Log'!$A:$B,2,FALSE())=3),IF(G100=125,4,IF(G100=90,15,IF(G100=60,50,IF(G100=40,96,"?")))),IF(AND(F100="0.5-0.8 mm",VLOOKUP(A100,'Reel Log'!$A:$B,2,FALSE())=4),IF(G100=125,4,IF(G100=90,16,IF(G100=60,50,IF(G100=40,96,"?")))),IF(AND(F100="0.5-0.8 mm",VLOOKUP(A100,'Reel Log'!$A:$B,2,FALSE())=5),IF(G100=125,4,IF(G100=90,16,IF(G100=60,50,IF(G100=40,96,"?")))),IF(AND(F100="0.5-0.8 mm",TEXT(VLOOKUP(A100,'Reel Log'!$A:$B,2,FALSE()),"@")="5a"),IF(G100=125,4,IF(G100=90,16,IF(G100=60,50,IF(G100=40,96,"?")))),IF(AND(F100="0.8-1.4 mm",VLOOKUP(A100,'Reel Log'!$A:$B,2,FALSE())=2),"N/A",IF(AND(F100="0.8-1.4 mm",TEXT(VLOOKUP(A100,'Reel Log'!$A:$B,2,FALSE()),"@")="2a"),IF(G100=125,8,IF(G100=90,25,IF(G100=60,100,IF(G100=40,192,"?")))),IF(AND(F100="0.8-1.4 mm",VLOOKUP(A100,'Reel Log'!$A:$B,2,FALSE())=3),IF(G100=125,8,IF(G100=90,25,IF(G100=60,100,IF(G100=40,192,"?")))),IF(AND(F100="0.8-1.4 mm",VLOOKUP(A100,'Reel Log'!$A:$B,2,FALSE())=4),IF(G100=125,9,IF(G100=90,27,IF(G100=60,113,IF(G100=40,240,"?")))),IF(AND(F100="0.8-1.4 mm",VLOOKUP(A100,'Reel Log'!$A:$B,2,FALSE())=5),IF(G100=125,10,IF(G100=90,28,IF(G100=60,126,IF(G100=40,264,"?")))),IF(AND(F100="0.8-1.4 mm",TEXT(VLOOKUP(A100,'Reel Log'!$A:$B,2,FALSE()),"@")="5a"),IF(G100=125,11,IF(G100=90,30,IF(G100=60,138,IF(G100=40,288,"?")))),IF(AND(F100="1.4-2.0 mm",VLOOKUP(A100,'Reel Log'!$A:$B,2,FALSE())=2),IF(G100=125,18,IF(G100=90,65,IF(G100=60,226,IF(G100=40,600,"?")))),IF(AND(F100="1.4-2.0 mm",TEXT(VLOOKUP(A100,'Reel Log'!$A:$B,2,FALSE()),"@")="2a"),IF(G100=125,21,IF(G100=90,72,IF(G100=60,264,IF(G100=40,696,"?")))),IF(AND(F100="1.4-2.0 mm",VLOOKUP(A100,'Reel Log'!$A:$B,2,FALSE())=3),IF(G100=125,27,IF(G100=90,96,IF(G100=60,339,IF(G100=40,888,"?")))),IF(AND(F100="1.4-2.0 mm",VLOOKUP(A100,'Reel Log'!$A:$B,2,FALSE())=4),IF(G100=125,34,IF(G100=90,120,IF(G100=60,427,IF(G100=40,1128,"?")))),IF(AND(F100="1.4-2.0 mm",VLOOKUP(A100,'Reel Log'!$A:$B,2,FALSE())=5),IF(G100=125,40,IF(G100=90,144,IF(G100=60,502,IF(G100=40,1368,"?")))),IF(AND(F100="1.4-2.0 mm",TEXT(VLOOKUP(A100,'Reel Log'!$A:$B,2,FALSE()),"@")="5a"),IF(G100=125,48,IF(G100=90,192,IF(G100=60,603,IF(G100=40,1896,"?")))),IF(AND(F100="&gt;2.0 mm",VLOOKUP(A100,'Reel Log'!$A:$B,2,FALSE())=2),IF(G100=125,48,IF(G100=90,240,IF(G100=60,603,IF(G100=40,1896,"?")))),IF(AND(F100="&gt;2.0 mm",TEXT(VLOOKUP(A100,'Reel Log'!$A:$B,2,FALSE()),"@")="2a"),IF(G100=125,48,IF(G100=90,240,IF(G100=60,603,IF(G100=40,1896,"?")))),IF(AND(F100="&gt;2.0 mm",VLOOKUP(A100,'Reel Log'!$A:$B,2,FALSE())=3),IF(G100=125,48,IF(G100=90,240,IF(G100=60,603,IF(G100=40,1896,"?")))),IF(AND(F100="&gt;2.0 mm",VLOOKUP(A100,'Reel Log'!$A:$B,2,FALSE())=4),IF(G100=125,48,IF(G100=90,240,IF(G100=60,603,IF(G100=40,1896,"?")))),IF(AND(F100="&gt;2.0 mm",VLOOKUP(A100,'Reel Log'!$A:$B,2,FALSE())=5),IF(G100=125,48,IF(G100=90,240,IF(G100=60,603,IF(G100=40,1896,"?")))),IF(AND(F100="&gt;2.0 mm",TEXT(VLOOKUP(A100,'Reel Log'!$A:$B,2,FALSE()),"@")="5a"),IF(G100=125,48,IF(G100=90,240,IF(G100=60,603,IF(G100=40,1896,"?")))),"?"))))))))))))))))))))))))))))))))),"")</f>
        <v/>
      </c>
      <c r="J100" s="16" t="str">
        <f aca="false">IFERROR(IF(A100="","",IF(OR(I100="",I100="?"),"", IF(I100="N/A",IF(A100="","",IF(VLOOKUP(A100,'Reel Log'!$A:$B,2,FALSE())=1,99999,IF(VLOOKUP(A100,'Reel Log'!$A:$B,2,FALSE())=2,672,IF(TEXT(VLOOKUP(A100,'Reel Log'!$A:$B,2,FALSE()),"@")="2a",336,IF(VLOOKUP(A100,'Reel Log'!$A:$B,2,FALSE())=3,168,IF(VLOOKUP(A100,'Reel Log'!$A:$B,2,FALSE())=4,72,IF(VLOOKUP(A100,'Reel Log'!$A:$B,2,FALSE())=5,48,IF(TEXT(VLOOKUP(A100,'Reel Log'!$A:$B,2,FALSE()),"@")="5a",24,0)))))))),IF(ISNUMBER(H100),IF(H100&gt;=I100,IF(A100="","",IF(VLOOKUP(A100,'Reel Log'!$A:$B,2,FALSE())=1,99999,IF(VLOOKUP(A100,'Reel Log'!$A:$B,2,FALSE())=2,672,IF(TEXT(VLOOKUP(A100,'Reel Log'!$A:$B,2,FALSE()),"@")="2a",336,IF(VLOOKUP(A100,'Reel Log'!$A:$B,2,FALSE())=3,168,IF(VLOOKUP(A100,'Reel Log'!$A:$B,2,FALSE())=4,72,IF(VLOOKUP(A100,'Reel Log'!$A:$B,2,FALSE())=5,48,IF(TEXT(VLOOKUP(A100,'Reel Log'!$A:$B,2,FALSE()),"@")="5a",24,0)))))))),0),"")))),"")</f>
        <v/>
      </c>
      <c r="K100" s="38"/>
      <c r="L100" s="38"/>
    </row>
    <row r="101" customFormat="false" ht="15" hidden="false" customHeight="false" outlineLevel="0" collapsed="false">
      <c r="A101" s="38"/>
      <c r="B101" s="43"/>
      <c r="C101" s="44"/>
      <c r="D101" s="43"/>
      <c r="E101" s="44"/>
      <c r="F101" s="38"/>
      <c r="G101" s="38"/>
      <c r="H101" s="17" t="str">
        <f aca="false">IFERROR(IF(OR(B101="",C101="",D101="",E101=""),"",((D101+E101)-(B101+C101))*24),"")</f>
        <v/>
      </c>
      <c r="I101" s="16" t="str">
        <f aca="false">IFERROR(IF(OR(A101="",F101="",G101=""),"",IF(VLOOKUP(A101,'Reel Log'!$A:$B,2,FALSE())=1,"N/A",IF(VLOOKUP(A101,'Reel Log'!$A:$B,2,FALSE())=6,"N/A",IF(AND(F101="&lt;0.5 mm",VLOOKUP(A101,'Reel Log'!$A:$B,2,FALSE())=2),"N/A",IF(AND(F101="&lt;0.5 mm",TEXT(VLOOKUP(A101,'Reel Log'!$A:$B,2,FALSE()),"@")="2a"),"N/A",IF(AND(F101="&lt;0.5 mm",VLOOKUP(A101,'Reel Log'!$A:$B,2,FALSE())=3),"N/A",IF(AND(F101="&lt;0.5 mm",VLOOKUP(A101,'Reel Log'!$A:$B,2,FALSE())=4),"N/A",IF(AND(F101="&lt;0.5 mm",VLOOKUP(A101,'Reel Log'!$A:$B,2,FALSE())=5),"N/A",IF(AND(F101="&lt;0.5 mm",TEXT(VLOOKUP(A101,'Reel Log'!$A:$B,2,FALSE()),"@")="5a"),"N/A",IF(AND(F101="0.5-0.8 mm",VLOOKUP(A101,'Reel Log'!$A:$B,2,FALSE())=2),"N/A",IF(AND(F101="0.5-0.8 mm",TEXT(VLOOKUP(A101,'Reel Log'!$A:$B,2,FALSE()),"@")="2a"),IF(G101=125,4,IF(G101=90,15,IF(G101=60,50,IF(G101=40,96,"?")))),IF(AND(F101="0.5-0.8 mm",VLOOKUP(A101,'Reel Log'!$A:$B,2,FALSE())=3),IF(G101=125,4,IF(G101=90,15,IF(G101=60,50,IF(G101=40,96,"?")))),IF(AND(F101="0.5-0.8 mm",VLOOKUP(A101,'Reel Log'!$A:$B,2,FALSE())=4),IF(G101=125,4,IF(G101=90,16,IF(G101=60,50,IF(G101=40,96,"?")))),IF(AND(F101="0.5-0.8 mm",VLOOKUP(A101,'Reel Log'!$A:$B,2,FALSE())=5),IF(G101=125,4,IF(G101=90,16,IF(G101=60,50,IF(G101=40,96,"?")))),IF(AND(F101="0.5-0.8 mm",TEXT(VLOOKUP(A101,'Reel Log'!$A:$B,2,FALSE()),"@")="5a"),IF(G101=125,4,IF(G101=90,16,IF(G101=60,50,IF(G101=40,96,"?")))),IF(AND(F101="0.8-1.4 mm",VLOOKUP(A101,'Reel Log'!$A:$B,2,FALSE())=2),"N/A",IF(AND(F101="0.8-1.4 mm",TEXT(VLOOKUP(A101,'Reel Log'!$A:$B,2,FALSE()),"@")="2a"),IF(G101=125,8,IF(G101=90,25,IF(G101=60,100,IF(G101=40,192,"?")))),IF(AND(F101="0.8-1.4 mm",VLOOKUP(A101,'Reel Log'!$A:$B,2,FALSE())=3),IF(G101=125,8,IF(G101=90,25,IF(G101=60,100,IF(G101=40,192,"?")))),IF(AND(F101="0.8-1.4 mm",VLOOKUP(A101,'Reel Log'!$A:$B,2,FALSE())=4),IF(G101=125,9,IF(G101=90,27,IF(G101=60,113,IF(G101=40,240,"?")))),IF(AND(F101="0.8-1.4 mm",VLOOKUP(A101,'Reel Log'!$A:$B,2,FALSE())=5),IF(G101=125,10,IF(G101=90,28,IF(G101=60,126,IF(G101=40,264,"?")))),IF(AND(F101="0.8-1.4 mm",TEXT(VLOOKUP(A101,'Reel Log'!$A:$B,2,FALSE()),"@")="5a"),IF(G101=125,11,IF(G101=90,30,IF(G101=60,138,IF(G101=40,288,"?")))),IF(AND(F101="1.4-2.0 mm",VLOOKUP(A101,'Reel Log'!$A:$B,2,FALSE())=2),IF(G101=125,18,IF(G101=90,65,IF(G101=60,226,IF(G101=40,600,"?")))),IF(AND(F101="1.4-2.0 mm",TEXT(VLOOKUP(A101,'Reel Log'!$A:$B,2,FALSE()),"@")="2a"),IF(G101=125,21,IF(G101=90,72,IF(G101=60,264,IF(G101=40,696,"?")))),IF(AND(F101="1.4-2.0 mm",VLOOKUP(A101,'Reel Log'!$A:$B,2,FALSE())=3),IF(G101=125,27,IF(G101=90,96,IF(G101=60,339,IF(G101=40,888,"?")))),IF(AND(F101="1.4-2.0 mm",VLOOKUP(A101,'Reel Log'!$A:$B,2,FALSE())=4),IF(G101=125,34,IF(G101=90,120,IF(G101=60,427,IF(G101=40,1128,"?")))),IF(AND(F101="1.4-2.0 mm",VLOOKUP(A101,'Reel Log'!$A:$B,2,FALSE())=5),IF(G101=125,40,IF(G101=90,144,IF(G101=60,502,IF(G101=40,1368,"?")))),IF(AND(F101="1.4-2.0 mm",TEXT(VLOOKUP(A101,'Reel Log'!$A:$B,2,FALSE()),"@")="5a"),IF(G101=125,48,IF(G101=90,192,IF(G101=60,603,IF(G101=40,1896,"?")))),IF(AND(F101="&gt;2.0 mm",VLOOKUP(A101,'Reel Log'!$A:$B,2,FALSE())=2),IF(G101=125,48,IF(G101=90,240,IF(G101=60,603,IF(G101=40,1896,"?")))),IF(AND(F101="&gt;2.0 mm",TEXT(VLOOKUP(A101,'Reel Log'!$A:$B,2,FALSE()),"@")="2a"),IF(G101=125,48,IF(G101=90,240,IF(G101=60,603,IF(G101=40,1896,"?")))),IF(AND(F101="&gt;2.0 mm",VLOOKUP(A101,'Reel Log'!$A:$B,2,FALSE())=3),IF(G101=125,48,IF(G101=90,240,IF(G101=60,603,IF(G101=40,1896,"?")))),IF(AND(F101="&gt;2.0 mm",VLOOKUP(A101,'Reel Log'!$A:$B,2,FALSE())=4),IF(G101=125,48,IF(G101=90,240,IF(G101=60,603,IF(G101=40,1896,"?")))),IF(AND(F101="&gt;2.0 mm",VLOOKUP(A101,'Reel Log'!$A:$B,2,FALSE())=5),IF(G101=125,48,IF(G101=90,240,IF(G101=60,603,IF(G101=40,1896,"?")))),IF(AND(F101="&gt;2.0 mm",TEXT(VLOOKUP(A101,'Reel Log'!$A:$B,2,FALSE()),"@")="5a"),IF(G101=125,48,IF(G101=90,240,IF(G101=60,603,IF(G101=40,1896,"?")))),"?"))))))))))))))))))))))))))))))))),"")</f>
        <v/>
      </c>
      <c r="J101" s="16" t="str">
        <f aca="false">IFERROR(IF(A101="","",IF(OR(I101="",I101="?"),"", IF(I101="N/A",IF(A101="","",IF(VLOOKUP(A101,'Reel Log'!$A:$B,2,FALSE())=1,99999,IF(VLOOKUP(A101,'Reel Log'!$A:$B,2,FALSE())=2,672,IF(TEXT(VLOOKUP(A101,'Reel Log'!$A:$B,2,FALSE()),"@")="2a",336,IF(VLOOKUP(A101,'Reel Log'!$A:$B,2,FALSE())=3,168,IF(VLOOKUP(A101,'Reel Log'!$A:$B,2,FALSE())=4,72,IF(VLOOKUP(A101,'Reel Log'!$A:$B,2,FALSE())=5,48,IF(TEXT(VLOOKUP(A101,'Reel Log'!$A:$B,2,FALSE()),"@")="5a",24,0)))))))),IF(ISNUMBER(H101),IF(H101&gt;=I101,IF(A101="","",IF(VLOOKUP(A101,'Reel Log'!$A:$B,2,FALSE())=1,99999,IF(VLOOKUP(A101,'Reel Log'!$A:$B,2,FALSE())=2,672,IF(TEXT(VLOOKUP(A101,'Reel Log'!$A:$B,2,FALSE()),"@")="2a",336,IF(VLOOKUP(A101,'Reel Log'!$A:$B,2,FALSE())=3,168,IF(VLOOKUP(A101,'Reel Log'!$A:$B,2,FALSE())=4,72,IF(VLOOKUP(A101,'Reel Log'!$A:$B,2,FALSE())=5,48,IF(TEXT(VLOOKUP(A101,'Reel Log'!$A:$B,2,FALSE()),"@")="5a",24,0)))))))),0),"")))),"")</f>
        <v/>
      </c>
      <c r="K101" s="38"/>
      <c r="L101" s="38"/>
    </row>
    <row r="102" customFormat="false" ht="15" hidden="false" customHeight="false" outlineLevel="0" collapsed="false">
      <c r="A102" s="38"/>
      <c r="B102" s="43"/>
      <c r="C102" s="44"/>
      <c r="D102" s="43"/>
      <c r="E102" s="44"/>
      <c r="F102" s="38"/>
      <c r="G102" s="38"/>
      <c r="H102" s="17" t="str">
        <f aca="false">IFERROR(IF(OR(B102="",C102="",D102="",E102=""),"",((D102+E102)-(B102+C102))*24),"")</f>
        <v/>
      </c>
      <c r="I102" s="16" t="str">
        <f aca="false">IFERROR(IF(OR(A102="",F102="",G102=""),"",IF(VLOOKUP(A102,'Reel Log'!$A:$B,2,FALSE())=1,"N/A",IF(VLOOKUP(A102,'Reel Log'!$A:$B,2,FALSE())=6,"N/A",IF(AND(F102="&lt;0.5 mm",VLOOKUP(A102,'Reel Log'!$A:$B,2,FALSE())=2),"N/A",IF(AND(F102="&lt;0.5 mm",TEXT(VLOOKUP(A102,'Reel Log'!$A:$B,2,FALSE()),"@")="2a"),"N/A",IF(AND(F102="&lt;0.5 mm",VLOOKUP(A102,'Reel Log'!$A:$B,2,FALSE())=3),"N/A",IF(AND(F102="&lt;0.5 mm",VLOOKUP(A102,'Reel Log'!$A:$B,2,FALSE())=4),"N/A",IF(AND(F102="&lt;0.5 mm",VLOOKUP(A102,'Reel Log'!$A:$B,2,FALSE())=5),"N/A",IF(AND(F102="&lt;0.5 mm",TEXT(VLOOKUP(A102,'Reel Log'!$A:$B,2,FALSE()),"@")="5a"),"N/A",IF(AND(F102="0.5-0.8 mm",VLOOKUP(A102,'Reel Log'!$A:$B,2,FALSE())=2),"N/A",IF(AND(F102="0.5-0.8 mm",TEXT(VLOOKUP(A102,'Reel Log'!$A:$B,2,FALSE()),"@")="2a"),IF(G102=125,4,IF(G102=90,15,IF(G102=60,50,IF(G102=40,96,"?")))),IF(AND(F102="0.5-0.8 mm",VLOOKUP(A102,'Reel Log'!$A:$B,2,FALSE())=3),IF(G102=125,4,IF(G102=90,15,IF(G102=60,50,IF(G102=40,96,"?")))),IF(AND(F102="0.5-0.8 mm",VLOOKUP(A102,'Reel Log'!$A:$B,2,FALSE())=4),IF(G102=125,4,IF(G102=90,16,IF(G102=60,50,IF(G102=40,96,"?")))),IF(AND(F102="0.5-0.8 mm",VLOOKUP(A102,'Reel Log'!$A:$B,2,FALSE())=5),IF(G102=125,4,IF(G102=90,16,IF(G102=60,50,IF(G102=40,96,"?")))),IF(AND(F102="0.5-0.8 mm",TEXT(VLOOKUP(A102,'Reel Log'!$A:$B,2,FALSE()),"@")="5a"),IF(G102=125,4,IF(G102=90,16,IF(G102=60,50,IF(G102=40,96,"?")))),IF(AND(F102="0.8-1.4 mm",VLOOKUP(A102,'Reel Log'!$A:$B,2,FALSE())=2),"N/A",IF(AND(F102="0.8-1.4 mm",TEXT(VLOOKUP(A102,'Reel Log'!$A:$B,2,FALSE()),"@")="2a"),IF(G102=125,8,IF(G102=90,25,IF(G102=60,100,IF(G102=40,192,"?")))),IF(AND(F102="0.8-1.4 mm",VLOOKUP(A102,'Reel Log'!$A:$B,2,FALSE())=3),IF(G102=125,8,IF(G102=90,25,IF(G102=60,100,IF(G102=40,192,"?")))),IF(AND(F102="0.8-1.4 mm",VLOOKUP(A102,'Reel Log'!$A:$B,2,FALSE())=4),IF(G102=125,9,IF(G102=90,27,IF(G102=60,113,IF(G102=40,240,"?")))),IF(AND(F102="0.8-1.4 mm",VLOOKUP(A102,'Reel Log'!$A:$B,2,FALSE())=5),IF(G102=125,10,IF(G102=90,28,IF(G102=60,126,IF(G102=40,264,"?")))),IF(AND(F102="0.8-1.4 mm",TEXT(VLOOKUP(A102,'Reel Log'!$A:$B,2,FALSE()),"@")="5a"),IF(G102=125,11,IF(G102=90,30,IF(G102=60,138,IF(G102=40,288,"?")))),IF(AND(F102="1.4-2.0 mm",VLOOKUP(A102,'Reel Log'!$A:$B,2,FALSE())=2),IF(G102=125,18,IF(G102=90,65,IF(G102=60,226,IF(G102=40,600,"?")))),IF(AND(F102="1.4-2.0 mm",TEXT(VLOOKUP(A102,'Reel Log'!$A:$B,2,FALSE()),"@")="2a"),IF(G102=125,21,IF(G102=90,72,IF(G102=60,264,IF(G102=40,696,"?")))),IF(AND(F102="1.4-2.0 mm",VLOOKUP(A102,'Reel Log'!$A:$B,2,FALSE())=3),IF(G102=125,27,IF(G102=90,96,IF(G102=60,339,IF(G102=40,888,"?")))),IF(AND(F102="1.4-2.0 mm",VLOOKUP(A102,'Reel Log'!$A:$B,2,FALSE())=4),IF(G102=125,34,IF(G102=90,120,IF(G102=60,427,IF(G102=40,1128,"?")))),IF(AND(F102="1.4-2.0 mm",VLOOKUP(A102,'Reel Log'!$A:$B,2,FALSE())=5),IF(G102=125,40,IF(G102=90,144,IF(G102=60,502,IF(G102=40,1368,"?")))),IF(AND(F102="1.4-2.0 mm",TEXT(VLOOKUP(A102,'Reel Log'!$A:$B,2,FALSE()),"@")="5a"),IF(G102=125,48,IF(G102=90,192,IF(G102=60,603,IF(G102=40,1896,"?")))),IF(AND(F102="&gt;2.0 mm",VLOOKUP(A102,'Reel Log'!$A:$B,2,FALSE())=2),IF(G102=125,48,IF(G102=90,240,IF(G102=60,603,IF(G102=40,1896,"?")))),IF(AND(F102="&gt;2.0 mm",TEXT(VLOOKUP(A102,'Reel Log'!$A:$B,2,FALSE()),"@")="2a"),IF(G102=125,48,IF(G102=90,240,IF(G102=60,603,IF(G102=40,1896,"?")))),IF(AND(F102="&gt;2.0 mm",VLOOKUP(A102,'Reel Log'!$A:$B,2,FALSE())=3),IF(G102=125,48,IF(G102=90,240,IF(G102=60,603,IF(G102=40,1896,"?")))),IF(AND(F102="&gt;2.0 mm",VLOOKUP(A102,'Reel Log'!$A:$B,2,FALSE())=4),IF(G102=125,48,IF(G102=90,240,IF(G102=60,603,IF(G102=40,1896,"?")))),IF(AND(F102="&gt;2.0 mm",VLOOKUP(A102,'Reel Log'!$A:$B,2,FALSE())=5),IF(G102=125,48,IF(G102=90,240,IF(G102=60,603,IF(G102=40,1896,"?")))),IF(AND(F102="&gt;2.0 mm",TEXT(VLOOKUP(A102,'Reel Log'!$A:$B,2,FALSE()),"@")="5a"),IF(G102=125,48,IF(G102=90,240,IF(G102=60,603,IF(G102=40,1896,"?")))),"?"))))))))))))))))))))))))))))))))),"")</f>
        <v/>
      </c>
      <c r="J102" s="16" t="str">
        <f aca="false">IFERROR(IF(A102="","",IF(OR(I102="",I102="?"),"", IF(I102="N/A",IF(A102="","",IF(VLOOKUP(A102,'Reel Log'!$A:$B,2,FALSE())=1,99999,IF(VLOOKUP(A102,'Reel Log'!$A:$B,2,FALSE())=2,672,IF(TEXT(VLOOKUP(A102,'Reel Log'!$A:$B,2,FALSE()),"@")="2a",336,IF(VLOOKUP(A102,'Reel Log'!$A:$B,2,FALSE())=3,168,IF(VLOOKUP(A102,'Reel Log'!$A:$B,2,FALSE())=4,72,IF(VLOOKUP(A102,'Reel Log'!$A:$B,2,FALSE())=5,48,IF(TEXT(VLOOKUP(A102,'Reel Log'!$A:$B,2,FALSE()),"@")="5a",24,0)))))))),IF(ISNUMBER(H102),IF(H102&gt;=I102,IF(A102="","",IF(VLOOKUP(A102,'Reel Log'!$A:$B,2,FALSE())=1,99999,IF(VLOOKUP(A102,'Reel Log'!$A:$B,2,FALSE())=2,672,IF(TEXT(VLOOKUP(A102,'Reel Log'!$A:$B,2,FALSE()),"@")="2a",336,IF(VLOOKUP(A102,'Reel Log'!$A:$B,2,FALSE())=3,168,IF(VLOOKUP(A102,'Reel Log'!$A:$B,2,FALSE())=4,72,IF(VLOOKUP(A102,'Reel Log'!$A:$B,2,FALSE())=5,48,IF(TEXT(VLOOKUP(A102,'Reel Log'!$A:$B,2,FALSE()),"@")="5a",24,0)))))))),0),"")))),"")</f>
        <v/>
      </c>
      <c r="K102" s="38"/>
      <c r="L102" s="38"/>
    </row>
    <row r="103" customFormat="false" ht="15" hidden="false" customHeight="false" outlineLevel="0" collapsed="false">
      <c r="A103" s="38"/>
      <c r="B103" s="43"/>
      <c r="C103" s="44"/>
      <c r="D103" s="43"/>
      <c r="E103" s="44"/>
      <c r="F103" s="38"/>
      <c r="G103" s="38"/>
      <c r="H103" s="17" t="str">
        <f aca="false">IFERROR(IF(OR(B103="",C103="",D103="",E103=""),"",((D103+E103)-(B103+C103))*24),"")</f>
        <v/>
      </c>
      <c r="I103" s="16" t="str">
        <f aca="false">IFERROR(IF(OR(A103="",F103="",G103=""),"",IF(VLOOKUP(A103,'Reel Log'!$A:$B,2,FALSE())=1,"N/A",IF(VLOOKUP(A103,'Reel Log'!$A:$B,2,FALSE())=6,"N/A",IF(AND(F103="&lt;0.5 mm",VLOOKUP(A103,'Reel Log'!$A:$B,2,FALSE())=2),"N/A",IF(AND(F103="&lt;0.5 mm",TEXT(VLOOKUP(A103,'Reel Log'!$A:$B,2,FALSE()),"@")="2a"),"N/A",IF(AND(F103="&lt;0.5 mm",VLOOKUP(A103,'Reel Log'!$A:$B,2,FALSE())=3),"N/A",IF(AND(F103="&lt;0.5 mm",VLOOKUP(A103,'Reel Log'!$A:$B,2,FALSE())=4),"N/A",IF(AND(F103="&lt;0.5 mm",VLOOKUP(A103,'Reel Log'!$A:$B,2,FALSE())=5),"N/A",IF(AND(F103="&lt;0.5 mm",TEXT(VLOOKUP(A103,'Reel Log'!$A:$B,2,FALSE()),"@")="5a"),"N/A",IF(AND(F103="0.5-0.8 mm",VLOOKUP(A103,'Reel Log'!$A:$B,2,FALSE())=2),"N/A",IF(AND(F103="0.5-0.8 mm",TEXT(VLOOKUP(A103,'Reel Log'!$A:$B,2,FALSE()),"@")="2a"),IF(G103=125,4,IF(G103=90,15,IF(G103=60,50,IF(G103=40,96,"?")))),IF(AND(F103="0.5-0.8 mm",VLOOKUP(A103,'Reel Log'!$A:$B,2,FALSE())=3),IF(G103=125,4,IF(G103=90,15,IF(G103=60,50,IF(G103=40,96,"?")))),IF(AND(F103="0.5-0.8 mm",VLOOKUP(A103,'Reel Log'!$A:$B,2,FALSE())=4),IF(G103=125,4,IF(G103=90,16,IF(G103=60,50,IF(G103=40,96,"?")))),IF(AND(F103="0.5-0.8 mm",VLOOKUP(A103,'Reel Log'!$A:$B,2,FALSE())=5),IF(G103=125,4,IF(G103=90,16,IF(G103=60,50,IF(G103=40,96,"?")))),IF(AND(F103="0.5-0.8 mm",TEXT(VLOOKUP(A103,'Reel Log'!$A:$B,2,FALSE()),"@")="5a"),IF(G103=125,4,IF(G103=90,16,IF(G103=60,50,IF(G103=40,96,"?")))),IF(AND(F103="0.8-1.4 mm",VLOOKUP(A103,'Reel Log'!$A:$B,2,FALSE())=2),"N/A",IF(AND(F103="0.8-1.4 mm",TEXT(VLOOKUP(A103,'Reel Log'!$A:$B,2,FALSE()),"@")="2a"),IF(G103=125,8,IF(G103=90,25,IF(G103=60,100,IF(G103=40,192,"?")))),IF(AND(F103="0.8-1.4 mm",VLOOKUP(A103,'Reel Log'!$A:$B,2,FALSE())=3),IF(G103=125,8,IF(G103=90,25,IF(G103=60,100,IF(G103=40,192,"?")))),IF(AND(F103="0.8-1.4 mm",VLOOKUP(A103,'Reel Log'!$A:$B,2,FALSE())=4),IF(G103=125,9,IF(G103=90,27,IF(G103=60,113,IF(G103=40,240,"?")))),IF(AND(F103="0.8-1.4 mm",VLOOKUP(A103,'Reel Log'!$A:$B,2,FALSE())=5),IF(G103=125,10,IF(G103=90,28,IF(G103=60,126,IF(G103=40,264,"?")))),IF(AND(F103="0.8-1.4 mm",TEXT(VLOOKUP(A103,'Reel Log'!$A:$B,2,FALSE()),"@")="5a"),IF(G103=125,11,IF(G103=90,30,IF(G103=60,138,IF(G103=40,288,"?")))),IF(AND(F103="1.4-2.0 mm",VLOOKUP(A103,'Reel Log'!$A:$B,2,FALSE())=2),IF(G103=125,18,IF(G103=90,65,IF(G103=60,226,IF(G103=40,600,"?")))),IF(AND(F103="1.4-2.0 mm",TEXT(VLOOKUP(A103,'Reel Log'!$A:$B,2,FALSE()),"@")="2a"),IF(G103=125,21,IF(G103=90,72,IF(G103=60,264,IF(G103=40,696,"?")))),IF(AND(F103="1.4-2.0 mm",VLOOKUP(A103,'Reel Log'!$A:$B,2,FALSE())=3),IF(G103=125,27,IF(G103=90,96,IF(G103=60,339,IF(G103=40,888,"?")))),IF(AND(F103="1.4-2.0 mm",VLOOKUP(A103,'Reel Log'!$A:$B,2,FALSE())=4),IF(G103=125,34,IF(G103=90,120,IF(G103=60,427,IF(G103=40,1128,"?")))),IF(AND(F103="1.4-2.0 mm",VLOOKUP(A103,'Reel Log'!$A:$B,2,FALSE())=5),IF(G103=125,40,IF(G103=90,144,IF(G103=60,502,IF(G103=40,1368,"?")))),IF(AND(F103="1.4-2.0 mm",TEXT(VLOOKUP(A103,'Reel Log'!$A:$B,2,FALSE()),"@")="5a"),IF(G103=125,48,IF(G103=90,192,IF(G103=60,603,IF(G103=40,1896,"?")))),IF(AND(F103="&gt;2.0 mm",VLOOKUP(A103,'Reel Log'!$A:$B,2,FALSE())=2),IF(G103=125,48,IF(G103=90,240,IF(G103=60,603,IF(G103=40,1896,"?")))),IF(AND(F103="&gt;2.0 mm",TEXT(VLOOKUP(A103,'Reel Log'!$A:$B,2,FALSE()),"@")="2a"),IF(G103=125,48,IF(G103=90,240,IF(G103=60,603,IF(G103=40,1896,"?")))),IF(AND(F103="&gt;2.0 mm",VLOOKUP(A103,'Reel Log'!$A:$B,2,FALSE())=3),IF(G103=125,48,IF(G103=90,240,IF(G103=60,603,IF(G103=40,1896,"?")))),IF(AND(F103="&gt;2.0 mm",VLOOKUP(A103,'Reel Log'!$A:$B,2,FALSE())=4),IF(G103=125,48,IF(G103=90,240,IF(G103=60,603,IF(G103=40,1896,"?")))),IF(AND(F103="&gt;2.0 mm",VLOOKUP(A103,'Reel Log'!$A:$B,2,FALSE())=5),IF(G103=125,48,IF(G103=90,240,IF(G103=60,603,IF(G103=40,1896,"?")))),IF(AND(F103="&gt;2.0 mm",TEXT(VLOOKUP(A103,'Reel Log'!$A:$B,2,FALSE()),"@")="5a"),IF(G103=125,48,IF(G103=90,240,IF(G103=60,603,IF(G103=40,1896,"?")))),"?"))))))))))))))))))))))))))))))))),"")</f>
        <v/>
      </c>
      <c r="J103" s="16" t="str">
        <f aca="false">IFERROR(IF(A103="","",IF(OR(I103="",I103="?"),"", IF(I103="N/A",IF(A103="","",IF(VLOOKUP(A103,'Reel Log'!$A:$B,2,FALSE())=1,99999,IF(VLOOKUP(A103,'Reel Log'!$A:$B,2,FALSE())=2,672,IF(TEXT(VLOOKUP(A103,'Reel Log'!$A:$B,2,FALSE()),"@")="2a",336,IF(VLOOKUP(A103,'Reel Log'!$A:$B,2,FALSE())=3,168,IF(VLOOKUP(A103,'Reel Log'!$A:$B,2,FALSE())=4,72,IF(VLOOKUP(A103,'Reel Log'!$A:$B,2,FALSE())=5,48,IF(TEXT(VLOOKUP(A103,'Reel Log'!$A:$B,2,FALSE()),"@")="5a",24,0)))))))),IF(ISNUMBER(H103),IF(H103&gt;=I103,IF(A103="","",IF(VLOOKUP(A103,'Reel Log'!$A:$B,2,FALSE())=1,99999,IF(VLOOKUP(A103,'Reel Log'!$A:$B,2,FALSE())=2,672,IF(TEXT(VLOOKUP(A103,'Reel Log'!$A:$B,2,FALSE()),"@")="2a",336,IF(VLOOKUP(A103,'Reel Log'!$A:$B,2,FALSE())=3,168,IF(VLOOKUP(A103,'Reel Log'!$A:$B,2,FALSE())=4,72,IF(VLOOKUP(A103,'Reel Log'!$A:$B,2,FALSE())=5,48,IF(TEXT(VLOOKUP(A103,'Reel Log'!$A:$B,2,FALSE()),"@")="5a",24,0)))))))),0),"")))),"")</f>
        <v/>
      </c>
      <c r="K103" s="38"/>
      <c r="L103" s="38"/>
    </row>
  </sheetData>
  <mergeCells count="2">
    <mergeCell ref="A1:L1"/>
    <mergeCell ref="A2:L2"/>
  </mergeCells>
  <dataValidations count="2">
    <dataValidation allowBlank="true" error="Select: &lt;0.5 mm, 0.5-0.8 mm, 0.8-1.4 mm, 1.4-2.0 mm, or &gt;2.0 mm" errorStyle="stop" errorTitle="Invalid thickness" operator="between" showDropDown="false" showErrorMessage="true" showInputMessage="false" sqref="F4:F103" type="list">
      <formula1>"&lt;0.5 mm,0.5-0.8 mm,0.8-1.4 mm,1.4-2.0 mm,&gt;2.0 mm"</formula1>
      <formula2>0</formula2>
    </dataValidation>
    <dataValidation allowBlank="true" error="Select: 125, 90, 60, or 40" errorStyle="stop" errorTitle="Invalid temperature" operator="between" showDropDown="false" showErrorMessage="true" showInputMessage="false" sqref="G4:G103" type="list">
      <formula1>"125,90,60,40"</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2026-03-10T09:08:18Z</dcterms:created>
  <dc:creator>openpyxl</dc:creator>
  <dc:description/>
  <dc:language>en-US</dc:language>
  <cp:lastModifiedBy/>
  <dcterms:modified xsi:type="dcterms:W3CDTF">2026-03-10T09:08:18Z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